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_Zakazky\Stvanice_opevneni\_24_uprava\_final_PD\"/>
    </mc:Choice>
  </mc:AlternateContent>
  <xr:revisionPtr revIDLastSave="0" documentId="13_ncr:1_{A117440E-EFEF-4412-93EF-8D462E65133D}" xr6:coauthVersionLast="47" xr6:coauthVersionMax="47" xr10:uidLastSave="{00000000-0000-0000-0000-000000000000}"/>
  <bookViews>
    <workbookView xWindow="22932" yWindow="-108" windowWidth="23256" windowHeight="14016" xr2:uid="{00000000-000D-0000-FFFF-FFFF00000000}"/>
  </bookViews>
  <sheets>
    <sheet name="Rekapitulace stavby" sheetId="1" r:id="rId1"/>
    <sheet name="00 - VRN" sheetId="2" r:id="rId2"/>
    <sheet name="01 - SO1 - Oprava opevnění" sheetId="3" r:id="rId3"/>
    <sheet name="02 - SO2 - Štětovnicová s..." sheetId="4" r:id="rId4"/>
  </sheets>
  <definedNames>
    <definedName name="_xlnm._FilterDatabase" localSheetId="1" hidden="1">'00 - VRN'!$C$121:$K$167</definedName>
    <definedName name="_xlnm._FilterDatabase" localSheetId="2" hidden="1">'01 - SO1 - Oprava opevnění'!$C$122:$K$256</definedName>
    <definedName name="_xlnm._FilterDatabase" localSheetId="3" hidden="1">'02 - SO2 - Štětovnicová s...'!$C$120:$K$178</definedName>
    <definedName name="_xlnm.Print_Titles" localSheetId="1">'00 - VRN'!$121:$121</definedName>
    <definedName name="_xlnm.Print_Titles" localSheetId="2">'01 - SO1 - Oprava opevnění'!$122:$122</definedName>
    <definedName name="_xlnm.Print_Titles" localSheetId="3">'02 - SO2 - Štětovnicová s...'!$120:$120</definedName>
    <definedName name="_xlnm.Print_Titles" localSheetId="0">'Rekapitulace stavby'!$92:$92</definedName>
    <definedName name="_xlnm.Print_Area" localSheetId="1">'00 - VRN'!$C$4:$J$76,'00 - VRN'!$C$109:$J$167</definedName>
    <definedName name="_xlnm.Print_Area" localSheetId="2">'01 - SO1 - Oprava opevnění'!$C$4:$J$76,'01 - SO1 - Oprava opevnění'!$C$110:$J$256</definedName>
    <definedName name="_xlnm.Print_Area" localSheetId="3">'02 - SO2 - Štětovnicová s...'!$C$4:$J$76,'02 - SO2 - Štětovnicová s...'!$C$108:$J$178</definedName>
    <definedName name="_xlnm.Print_Area" localSheetId="0">'Rekapitulace stavby'!$D$4:$AO$76,'Rekapitulace stavby'!$C$82:$AQ$98</definedName>
  </definedNames>
  <calcPr calcId="181029"/>
</workbook>
</file>

<file path=xl/calcChain.xml><?xml version="1.0" encoding="utf-8"?>
<calcChain xmlns="http://schemas.openxmlformats.org/spreadsheetml/2006/main">
  <c r="R171" i="4" l="1"/>
  <c r="J37" i="4"/>
  <c r="J36" i="4"/>
  <c r="AY97" i="1" s="1"/>
  <c r="J35" i="4"/>
  <c r="AX97" i="1"/>
  <c r="BI177" i="4"/>
  <c r="BH177" i="4"/>
  <c r="BG177" i="4"/>
  <c r="BF177" i="4"/>
  <c r="T177" i="4"/>
  <c r="T176" i="4" s="1"/>
  <c r="R177" i="4"/>
  <c r="R176" i="4" s="1"/>
  <c r="P177" i="4"/>
  <c r="P176" i="4" s="1"/>
  <c r="BI172" i="4"/>
  <c r="BH172" i="4"/>
  <c r="BG172" i="4"/>
  <c r="BF172" i="4"/>
  <c r="T172" i="4"/>
  <c r="T171" i="4"/>
  <c r="R172" i="4"/>
  <c r="P172" i="4"/>
  <c r="P171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8" i="4"/>
  <c r="BH158" i="4"/>
  <c r="BG158" i="4"/>
  <c r="BF158" i="4"/>
  <c r="T158" i="4"/>
  <c r="R158" i="4"/>
  <c r="P158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1" i="4"/>
  <c r="BH131" i="4"/>
  <c r="BG131" i="4"/>
  <c r="BF131" i="4"/>
  <c r="T131" i="4"/>
  <c r="R131" i="4"/>
  <c r="P131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J118" i="4"/>
  <c r="J117" i="4"/>
  <c r="F117" i="4"/>
  <c r="F115" i="4"/>
  <c r="E113" i="4"/>
  <c r="J92" i="4"/>
  <c r="J91" i="4"/>
  <c r="F91" i="4"/>
  <c r="F89" i="4"/>
  <c r="E87" i="4"/>
  <c r="J18" i="4"/>
  <c r="E18" i="4"/>
  <c r="F92" i="4"/>
  <c r="J17" i="4"/>
  <c r="J12" i="4"/>
  <c r="J115" i="4" s="1"/>
  <c r="E7" i="4"/>
  <c r="E111" i="4" s="1"/>
  <c r="J37" i="3"/>
  <c r="J36" i="3"/>
  <c r="AY96" i="1" s="1"/>
  <c r="J35" i="3"/>
  <c r="AX96" i="1" s="1"/>
  <c r="BI255" i="3"/>
  <c r="BH255" i="3"/>
  <c r="BG255" i="3"/>
  <c r="BF255" i="3"/>
  <c r="T255" i="3"/>
  <c r="R255" i="3"/>
  <c r="P255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1" i="3"/>
  <c r="BH241" i="3"/>
  <c r="BG241" i="3"/>
  <c r="BF241" i="3"/>
  <c r="T241" i="3"/>
  <c r="R241" i="3"/>
  <c r="P241" i="3"/>
  <c r="BI237" i="3"/>
  <c r="BH237" i="3"/>
  <c r="BG237" i="3"/>
  <c r="BF237" i="3"/>
  <c r="T237" i="3"/>
  <c r="R237" i="3"/>
  <c r="P237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T202" i="3" s="1"/>
  <c r="R203" i="3"/>
  <c r="R202" i="3"/>
  <c r="P203" i="3"/>
  <c r="P202" i="3"/>
  <c r="BI196" i="3"/>
  <c r="BH196" i="3"/>
  <c r="BG196" i="3"/>
  <c r="BF196" i="3"/>
  <c r="T196" i="3"/>
  <c r="R196" i="3"/>
  <c r="P196" i="3"/>
  <c r="BI190" i="3"/>
  <c r="BH190" i="3"/>
  <c r="BG190" i="3"/>
  <c r="BF190" i="3"/>
  <c r="T190" i="3"/>
  <c r="R190" i="3"/>
  <c r="P190" i="3"/>
  <c r="BI186" i="3"/>
  <c r="BH186" i="3"/>
  <c r="BG186" i="3"/>
  <c r="BF186" i="3"/>
  <c r="T186" i="3"/>
  <c r="T185" i="3" s="1"/>
  <c r="R186" i="3"/>
  <c r="R185" i="3" s="1"/>
  <c r="P186" i="3"/>
  <c r="P185" i="3" s="1"/>
  <c r="BI183" i="3"/>
  <c r="BH183" i="3"/>
  <c r="BG183" i="3"/>
  <c r="BF183" i="3"/>
  <c r="T183" i="3"/>
  <c r="R183" i="3"/>
  <c r="P183" i="3"/>
  <c r="BI179" i="3"/>
  <c r="BH179" i="3"/>
  <c r="BG179" i="3"/>
  <c r="BF179" i="3"/>
  <c r="T179" i="3"/>
  <c r="R179" i="3"/>
  <c r="P179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6" i="3"/>
  <c r="BH136" i="3"/>
  <c r="BG136" i="3"/>
  <c r="BF136" i="3"/>
  <c r="T136" i="3"/>
  <c r="R136" i="3"/>
  <c r="P136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J120" i="3"/>
  <c r="J119" i="3"/>
  <c r="F119" i="3"/>
  <c r="F117" i="3"/>
  <c r="E115" i="3"/>
  <c r="J92" i="3"/>
  <c r="J91" i="3"/>
  <c r="F91" i="3"/>
  <c r="F89" i="3"/>
  <c r="E87" i="3"/>
  <c r="J18" i="3"/>
  <c r="E18" i="3"/>
  <c r="F92" i="3"/>
  <c r="J17" i="3"/>
  <c r="J12" i="3"/>
  <c r="J117" i="3" s="1"/>
  <c r="E7" i="3"/>
  <c r="E113" i="3"/>
  <c r="J37" i="2"/>
  <c r="J36" i="2"/>
  <c r="AY95" i="1" s="1"/>
  <c r="J35" i="2"/>
  <c r="AX95" i="1" s="1"/>
  <c r="BI166" i="2"/>
  <c r="BH166" i="2"/>
  <c r="BG166" i="2"/>
  <c r="BF166" i="2"/>
  <c r="T166" i="2"/>
  <c r="T165" i="2"/>
  <c r="R166" i="2"/>
  <c r="R165" i="2"/>
  <c r="P166" i="2"/>
  <c r="P165" i="2" s="1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T151" i="2"/>
  <c r="R152" i="2"/>
  <c r="R151" i="2"/>
  <c r="P152" i="2"/>
  <c r="P151" i="2" s="1"/>
  <c r="BI149" i="2"/>
  <c r="BH149" i="2"/>
  <c r="BG149" i="2"/>
  <c r="BF149" i="2"/>
  <c r="F34" i="2" s="1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2" i="2"/>
  <c r="BH132" i="2"/>
  <c r="F36" i="2" s="1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7" i="2"/>
  <c r="F37" i="2" s="1"/>
  <c r="BH127" i="2"/>
  <c r="BG127" i="2"/>
  <c r="BF127" i="2"/>
  <c r="T127" i="2"/>
  <c r="R127" i="2"/>
  <c r="P127" i="2"/>
  <c r="BI125" i="2"/>
  <c r="BH125" i="2"/>
  <c r="BG125" i="2"/>
  <c r="F35" i="2" s="1"/>
  <c r="BF125" i="2"/>
  <c r="J34" i="2" s="1"/>
  <c r="T125" i="2"/>
  <c r="R125" i="2"/>
  <c r="P125" i="2"/>
  <c r="J119" i="2"/>
  <c r="J118" i="2"/>
  <c r="F118" i="2"/>
  <c r="F116" i="2"/>
  <c r="E114" i="2"/>
  <c r="J92" i="2"/>
  <c r="J91" i="2"/>
  <c r="F91" i="2"/>
  <c r="F89" i="2"/>
  <c r="E87" i="2"/>
  <c r="J18" i="2"/>
  <c r="E18" i="2"/>
  <c r="F119" i="2"/>
  <c r="J17" i="2"/>
  <c r="J12" i="2"/>
  <c r="J89" i="2" s="1"/>
  <c r="E7" i="2"/>
  <c r="E112" i="2"/>
  <c r="L90" i="1"/>
  <c r="AM90" i="1"/>
  <c r="AM89" i="1"/>
  <c r="L89" i="1"/>
  <c r="AM87" i="1"/>
  <c r="L87" i="1"/>
  <c r="L85" i="1"/>
  <c r="L84" i="1"/>
  <c r="J152" i="2"/>
  <c r="BK166" i="2"/>
  <c r="J127" i="2"/>
  <c r="BK161" i="3"/>
  <c r="BK223" i="3"/>
  <c r="J250" i="3"/>
  <c r="J227" i="3"/>
  <c r="J165" i="3"/>
  <c r="J225" i="3"/>
  <c r="J145" i="3"/>
  <c r="BK190" i="3"/>
  <c r="J154" i="4"/>
  <c r="J162" i="4"/>
  <c r="J177" i="4"/>
  <c r="BK127" i="4"/>
  <c r="BK143" i="2"/>
  <c r="J130" i="2"/>
  <c r="BK130" i="2"/>
  <c r="J190" i="3"/>
  <c r="J136" i="3"/>
  <c r="BK241" i="3"/>
  <c r="BK126" i="3"/>
  <c r="BK232" i="3"/>
  <c r="BK250" i="3"/>
  <c r="BK154" i="3"/>
  <c r="J215" i="3"/>
  <c r="J220" i="3"/>
  <c r="J148" i="4"/>
  <c r="BK131" i="4"/>
  <c r="J124" i="4"/>
  <c r="J144" i="4"/>
  <c r="J141" i="4"/>
  <c r="J145" i="2"/>
  <c r="J132" i="2"/>
  <c r="BK137" i="2"/>
  <c r="J162" i="2"/>
  <c r="BK156" i="2"/>
  <c r="J149" i="2"/>
  <c r="AS94" i="1"/>
  <c r="BK165" i="3"/>
  <c r="J148" i="3"/>
  <c r="BK130" i="3"/>
  <c r="J237" i="3"/>
  <c r="J207" i="3"/>
  <c r="J217" i="3"/>
  <c r="BK248" i="3"/>
  <c r="J142" i="3"/>
  <c r="J173" i="3"/>
  <c r="BK148" i="4"/>
  <c r="J151" i="4"/>
  <c r="BK154" i="4"/>
  <c r="BK138" i="4"/>
  <c r="BK207" i="3"/>
  <c r="BK148" i="3"/>
  <c r="BK209" i="3"/>
  <c r="BK145" i="3"/>
  <c r="BK230" i="3"/>
  <c r="BK124" i="4"/>
  <c r="BK158" i="4"/>
  <c r="BK162" i="4"/>
  <c r="J143" i="2"/>
  <c r="BK220" i="3"/>
  <c r="BK255" i="3"/>
  <c r="BK196" i="3"/>
  <c r="J130" i="3"/>
  <c r="J127" i="4"/>
  <c r="J131" i="4"/>
  <c r="J135" i="2"/>
  <c r="BK225" i="3"/>
  <c r="BK169" i="3"/>
  <c r="J244" i="3"/>
  <c r="J186" i="3"/>
  <c r="BK203" i="3"/>
  <c r="J183" i="3"/>
  <c r="BK215" i="3"/>
  <c r="J209" i="3"/>
  <c r="J246" i="3"/>
  <c r="J135" i="4"/>
  <c r="J167" i="4"/>
  <c r="BK167" i="4"/>
  <c r="BK152" i="2"/>
  <c r="BK132" i="2"/>
  <c r="BK135" i="2"/>
  <c r="BK145" i="2"/>
  <c r="J196" i="3"/>
  <c r="BK173" i="3"/>
  <c r="J255" i="3"/>
  <c r="BK151" i="3"/>
  <c r="J248" i="3"/>
  <c r="J241" i="3"/>
  <c r="J126" i="3"/>
  <c r="BK136" i="3"/>
  <c r="J151" i="3"/>
  <c r="J165" i="4"/>
  <c r="BK144" i="4"/>
  <c r="J172" i="4"/>
  <c r="BK135" i="4"/>
  <c r="BK141" i="2"/>
  <c r="J125" i="2"/>
  <c r="BK125" i="2"/>
  <c r="J166" i="2"/>
  <c r="BK159" i="2"/>
  <c r="J156" i="2"/>
  <c r="BK147" i="2"/>
  <c r="BK244" i="3"/>
  <c r="J230" i="3"/>
  <c r="BK217" i="3"/>
  <c r="BK186" i="3"/>
  <c r="J169" i="3"/>
  <c r="J158" i="3"/>
  <c r="J161" i="3"/>
  <c r="BK183" i="3"/>
  <c r="J252" i="3"/>
  <c r="J232" i="3"/>
  <c r="BK158" i="3"/>
  <c r="BK177" i="4"/>
  <c r="BK172" i="4"/>
  <c r="J158" i="4"/>
  <c r="J137" i="2"/>
  <c r="BK127" i="2"/>
  <c r="J141" i="2"/>
  <c r="BK162" i="2"/>
  <c r="J159" i="2"/>
  <c r="BK149" i="2"/>
  <c r="J147" i="2"/>
  <c r="BK237" i="3"/>
  <c r="BK227" i="3"/>
  <c r="BK179" i="3"/>
  <c r="BK252" i="3"/>
  <c r="J179" i="3"/>
  <c r="J223" i="3"/>
  <c r="BK246" i="3"/>
  <c r="J203" i="3"/>
  <c r="J154" i="3"/>
  <c r="BK142" i="3"/>
  <c r="BK151" i="4"/>
  <c r="BK141" i="4"/>
  <c r="J138" i="4"/>
  <c r="BK165" i="4"/>
  <c r="P124" i="2" l="1"/>
  <c r="P157" i="3"/>
  <c r="BK206" i="3"/>
  <c r="BK205" i="3" s="1"/>
  <c r="J205" i="3" s="1"/>
  <c r="J102" i="3" s="1"/>
  <c r="P140" i="2"/>
  <c r="P206" i="3"/>
  <c r="P205" i="3" s="1"/>
  <c r="T124" i="2"/>
  <c r="P155" i="2"/>
  <c r="R157" i="3"/>
  <c r="R206" i="3"/>
  <c r="R205" i="3"/>
  <c r="R157" i="4"/>
  <c r="BK125" i="3"/>
  <c r="J125" i="3"/>
  <c r="J98" i="3"/>
  <c r="T157" i="3"/>
  <c r="P123" i="4"/>
  <c r="R124" i="2"/>
  <c r="T125" i="3"/>
  <c r="BK123" i="4"/>
  <c r="J123" i="4" s="1"/>
  <c r="J98" i="4" s="1"/>
  <c r="BK157" i="4"/>
  <c r="J157" i="4"/>
  <c r="J99" i="4" s="1"/>
  <c r="BK140" i="2"/>
  <c r="J140" i="2"/>
  <c r="J99" i="2" s="1"/>
  <c r="BK155" i="2"/>
  <c r="J155" i="2" s="1"/>
  <c r="J101" i="2" s="1"/>
  <c r="T206" i="3"/>
  <c r="T205" i="3" s="1"/>
  <c r="P157" i="4"/>
  <c r="T140" i="2"/>
  <c r="R125" i="3"/>
  <c r="R124" i="3" s="1"/>
  <c r="R123" i="3" s="1"/>
  <c r="R123" i="4"/>
  <c r="R122" i="4" s="1"/>
  <c r="R121" i="4" s="1"/>
  <c r="BK124" i="2"/>
  <c r="T155" i="2"/>
  <c r="P125" i="3"/>
  <c r="P124" i="3" s="1"/>
  <c r="P123" i="3" s="1"/>
  <c r="AU96" i="1" s="1"/>
  <c r="T157" i="4"/>
  <c r="T122" i="4" s="1"/>
  <c r="T121" i="4" s="1"/>
  <c r="R140" i="2"/>
  <c r="R155" i="2"/>
  <c r="BK157" i="3"/>
  <c r="J157" i="3" s="1"/>
  <c r="J99" i="3" s="1"/>
  <c r="T123" i="4"/>
  <c r="BK151" i="2"/>
  <c r="J151" i="2"/>
  <c r="J100" i="2"/>
  <c r="BK176" i="4"/>
  <c r="J176" i="4" s="1"/>
  <c r="J101" i="4" s="1"/>
  <c r="BK185" i="3"/>
  <c r="J185" i="3" s="1"/>
  <c r="J100" i="3" s="1"/>
  <c r="BK202" i="3"/>
  <c r="J202" i="3"/>
  <c r="J101" i="3"/>
  <c r="BK171" i="4"/>
  <c r="J171" i="4"/>
  <c r="J100" i="4"/>
  <c r="BK165" i="2"/>
  <c r="J165" i="2" s="1"/>
  <c r="J102" i="2" s="1"/>
  <c r="BE154" i="4"/>
  <c r="BE177" i="4"/>
  <c r="BE127" i="4"/>
  <c r="BE172" i="4"/>
  <c r="E85" i="4"/>
  <c r="BE124" i="4"/>
  <c r="F118" i="4"/>
  <c r="BE148" i="4"/>
  <c r="J89" i="4"/>
  <c r="BE144" i="4"/>
  <c r="BK124" i="3"/>
  <c r="J124" i="3" s="1"/>
  <c r="J97" i="3" s="1"/>
  <c r="BE162" i="4"/>
  <c r="BE167" i="4"/>
  <c r="BE135" i="4"/>
  <c r="BE141" i="4"/>
  <c r="BE131" i="4"/>
  <c r="BE158" i="4"/>
  <c r="BE138" i="4"/>
  <c r="BE151" i="4"/>
  <c r="BE165" i="4"/>
  <c r="J124" i="2"/>
  <c r="J98" i="2" s="1"/>
  <c r="J89" i="3"/>
  <c r="F120" i="3"/>
  <c r="BE145" i="3"/>
  <c r="BE158" i="3"/>
  <c r="BE186" i="3"/>
  <c r="BE207" i="3"/>
  <c r="E85" i="3"/>
  <c r="BE179" i="3"/>
  <c r="BE244" i="3"/>
  <c r="BE250" i="3"/>
  <c r="BE130" i="3"/>
  <c r="BE248" i="3"/>
  <c r="BE252" i="3"/>
  <c r="BE126" i="3"/>
  <c r="BE151" i="3"/>
  <c r="BE169" i="3"/>
  <c r="BE227" i="3"/>
  <c r="BE237" i="3"/>
  <c r="BE241" i="3"/>
  <c r="BE209" i="3"/>
  <c r="BE223" i="3"/>
  <c r="BE148" i="3"/>
  <c r="BE154" i="3"/>
  <c r="BE183" i="3"/>
  <c r="BE215" i="3"/>
  <c r="BE225" i="3"/>
  <c r="BE232" i="3"/>
  <c r="BE246" i="3"/>
  <c r="BE255" i="3"/>
  <c r="BE142" i="3"/>
  <c r="BE230" i="3"/>
  <c r="BE136" i="3"/>
  <c r="BE161" i="3"/>
  <c r="BE196" i="3"/>
  <c r="BE217" i="3"/>
  <c r="BE173" i="3"/>
  <c r="BE203" i="3"/>
  <c r="BE220" i="3"/>
  <c r="BE165" i="3"/>
  <c r="BE190" i="3"/>
  <c r="BE147" i="2"/>
  <c r="BC95" i="1"/>
  <c r="BE152" i="2"/>
  <c r="BE156" i="2"/>
  <c r="BE159" i="2"/>
  <c r="BE162" i="2"/>
  <c r="BE166" i="2"/>
  <c r="AW95" i="1"/>
  <c r="BE135" i="2"/>
  <c r="BE137" i="2"/>
  <c r="BE143" i="2"/>
  <c r="BE145" i="2"/>
  <c r="BA95" i="1"/>
  <c r="J116" i="2"/>
  <c r="BE125" i="2"/>
  <c r="BE127" i="2"/>
  <c r="BE132" i="2"/>
  <c r="BB95" i="1"/>
  <c r="E85" i="2"/>
  <c r="F92" i="2"/>
  <c r="BE130" i="2"/>
  <c r="BE141" i="2"/>
  <c r="BE149" i="2"/>
  <c r="BD95" i="1"/>
  <c r="F37" i="4"/>
  <c r="BD97" i="1"/>
  <c r="F36" i="4"/>
  <c r="BC97" i="1"/>
  <c r="J34" i="3"/>
  <c r="AW96" i="1"/>
  <c r="F34" i="4"/>
  <c r="BA97" i="1" s="1"/>
  <c r="F36" i="3"/>
  <c r="BC96" i="1" s="1"/>
  <c r="F35" i="3"/>
  <c r="BB96" i="1"/>
  <c r="F34" i="3"/>
  <c r="BA96" i="1"/>
  <c r="F35" i="4"/>
  <c r="BB97" i="1"/>
  <c r="J34" i="4"/>
  <c r="AW97" i="1"/>
  <c r="F37" i="3"/>
  <c r="BD96" i="1" s="1"/>
  <c r="J206" i="3" l="1"/>
  <c r="J103" i="3" s="1"/>
  <c r="P122" i="4"/>
  <c r="P121" i="4"/>
  <c r="AU97" i="1" s="1"/>
  <c r="R123" i="2"/>
  <c r="R122" i="2"/>
  <c r="T124" i="3"/>
  <c r="T123" i="3"/>
  <c r="T123" i="2"/>
  <c r="T122" i="2"/>
  <c r="BK123" i="2"/>
  <c r="BK122" i="2" s="1"/>
  <c r="J122" i="2" s="1"/>
  <c r="J30" i="2" s="1"/>
  <c r="AG95" i="1" s="1"/>
  <c r="AN95" i="1" s="1"/>
  <c r="P123" i="2"/>
  <c r="P122" i="2"/>
  <c r="AU95" i="1" s="1"/>
  <c r="BK122" i="4"/>
  <c r="J122" i="4"/>
  <c r="J97" i="4"/>
  <c r="BK123" i="3"/>
  <c r="J123" i="3" s="1"/>
  <c r="J30" i="3" s="1"/>
  <c r="AG96" i="1" s="1"/>
  <c r="J33" i="2"/>
  <c r="AV95" i="1"/>
  <c r="AT95" i="1" s="1"/>
  <c r="BB94" i="1"/>
  <c r="W31" i="1" s="1"/>
  <c r="F33" i="2"/>
  <c r="AZ95" i="1" s="1"/>
  <c r="BD94" i="1"/>
  <c r="W33" i="1"/>
  <c r="F33" i="3"/>
  <c r="AZ96" i="1" s="1"/>
  <c r="J33" i="3"/>
  <c r="AV96" i="1" s="1"/>
  <c r="AT96" i="1" s="1"/>
  <c r="BA94" i="1"/>
  <c r="W30" i="1"/>
  <c r="J33" i="4"/>
  <c r="AV97" i="1" s="1"/>
  <c r="AT97" i="1" s="1"/>
  <c r="BC94" i="1"/>
  <c r="W32" i="1" s="1"/>
  <c r="F33" i="4"/>
  <c r="AZ97" i="1" s="1"/>
  <c r="J123" i="2" l="1"/>
  <c r="J97" i="2" s="1"/>
  <c r="BK121" i="4"/>
  <c r="J121" i="4"/>
  <c r="J96" i="4"/>
  <c r="J96" i="2"/>
  <c r="AN96" i="1"/>
  <c r="J96" i="3"/>
  <c r="J39" i="3"/>
  <c r="J39" i="2"/>
  <c r="AU94" i="1"/>
  <c r="AX94" i="1"/>
  <c r="AZ94" i="1"/>
  <c r="W29" i="1" s="1"/>
  <c r="AW94" i="1"/>
  <c r="AK30" i="1"/>
  <c r="AY94" i="1"/>
  <c r="J30" i="4" l="1"/>
  <c r="AG97" i="1"/>
  <c r="AV94" i="1"/>
  <c r="AK29" i="1"/>
  <c r="J39" i="4" l="1"/>
  <c r="AG94" i="1"/>
  <c r="AN97" i="1"/>
  <c r="AT94" i="1"/>
  <c r="AN94" i="1" l="1"/>
  <c r="AK26" i="1"/>
  <c r="AK35" i="1" l="1"/>
</calcChain>
</file>

<file path=xl/sharedStrings.xml><?xml version="1.0" encoding="utf-8"?>
<sst xmlns="http://schemas.openxmlformats.org/spreadsheetml/2006/main" count="2386" uniqueCount="526">
  <si>
    <t>Export Komplet</t>
  </si>
  <si>
    <t/>
  </si>
  <si>
    <t>2.0</t>
  </si>
  <si>
    <t>ZAMOK</t>
  </si>
  <si>
    <t>False</t>
  </si>
  <si>
    <t>{cda59d1d-3a61-4f34-bae2-f3b7b3c076b4}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</si>
  <si>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</si>
  <si>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</si>
  <si>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</si>
  <si>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</si>
  <si>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</si>
  <si>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</si>
  <si>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</si>
  <si>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</si>
  <si>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2023_03d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</si>
  <si>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</si>
  <si>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</si>
  <si>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DPK Štvanice, ř.km 49,85 - 50,1, levý břeh - oprava břehového opevnění</t>
  </si>
  <si>
    <t>KSO:</t>
  </si>
  <si>
    <t>CC-CZ:</t>
  </si>
  <si>
    <t>Místo:</t>
  </si>
  <si>
    <t>VD Štvanice</t>
  </si>
  <si>
    <t>Datum:</t>
  </si>
  <si>
    <t>9. 4. 2024</t>
  </si>
  <si>
    <t>Zadavatel:</t>
  </si>
  <si>
    <t>IČ:</t>
  </si>
  <si>
    <t>70889953</t>
  </si>
  <si>
    <t>Povodí Vltavy, s.p.</t>
  </si>
  <si>
    <t>DIČ:</t>
  </si>
  <si>
    <t>Uchazeč:</t>
  </si>
  <si>
    <t>Vyplň údaj</t>
  </si>
  <si>
    <t>Projektant:</t>
  </si>
  <si>
    <t>05645328</t>
  </si>
  <si>
    <t>Ing. M. Klimešová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</si>
  <si>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</si>
  <si>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</si>
  <si>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</si>
  <si>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</si>
  <si>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</si>
  <si>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</si>
  <si>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</si>
  <si>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</si>
  <si>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</si>
  <si>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</si>
  <si>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</si>
  <si>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</si>
  <si>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</si>
  <si>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</si>
  <si>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</si>
  <si>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</si>
  <si>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</si>
  <si>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</si>
  <si>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</si>
  <si>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</si>
  <si>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</si>
  <si>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</si>
  <si>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</si>
  <si>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</si>
  <si>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</si>
  <si>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</si>
  <si>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</si>
  <si>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</si>
  <si>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</si>
  <si>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</si>
  <si>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</si>
  <si>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</si>
  <si>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</si>
  <si>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</si>
  <si>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</si>
  <si>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</si>
  <si>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</si>
  <si>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</si>
  <si>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</si>
  <si>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</si>
  <si>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</si>
  <si>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</si>
  <si>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</si>
  <si>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</si>
  <si>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</si>
  <si>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</si>
  <si>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</si>
  <si>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</si>
  <si>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</si>
  <si>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VRN</t>
  </si>
  <si>
    <t>STA</t>
  </si>
  <si>
    <t>1</t>
  </si>
  <si>
    <t>{dd6df174-6b6f-4fa5-b758-8c665099105c}</t>
  </si>
  <si>
    <t>2</t>
  </si>
  <si>
    <t>01</t>
  </si>
  <si>
    <t>SO1 - Oprava opevnění</t>
  </si>
  <si>
    <t>{3cfbe92e-97ec-4e69-8fdf-603537aca8a5}</t>
  </si>
  <si>
    <t>02</t>
  </si>
  <si>
    <t>SO2 - Štětovnicová stěna</t>
  </si>
  <si>
    <t>{459521d6-1fd7-4d13-8036-97113316948a}</t>
  </si>
  <si>
    <t>KRYCÍ LIST SOUPISU PRACÍ</t>
  </si>
  <si>
    <t>Objekt:</t>
  </si>
  <si>
    <t>00 -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</si>
  <si>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</si>
  <si>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</si>
  <si>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</si>
  <si>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</si>
  <si>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</si>
  <si>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</si>
  <si>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</si>
  <si>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</si>
  <si>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</si>
  <si>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</si>
  <si>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</si>
  <si>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</si>
  <si>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</si>
  <si>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</si>
  <si>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</si>
  <si>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</si>
  <si>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</si>
  <si>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</si>
  <si>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</si>
  <si>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</si>
  <si>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</si>
  <si>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</si>
  <si>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</si>
  <si>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</si>
  <si>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</si>
  <si>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</si>
  <si>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</si>
  <si>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</si>
  <si>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</si>
  <si>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</si>
  <si>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011002001</t>
  </si>
  <si>
    <t>Vytyčení stavby geodetem</t>
  </si>
  <si>
    <t>ks</t>
  </si>
  <si>
    <t>1024</t>
  </si>
  <si>
    <t>30651382</t>
  </si>
  <si>
    <t>PP</t>
  </si>
  <si>
    <t>Geodetické práce</t>
  </si>
  <si>
    <t>011002002</t>
  </si>
  <si>
    <t>Pasport přilehlých ploch a komunikací</t>
  </si>
  <si>
    <t>-693753106</t>
  </si>
  <si>
    <t>P</t>
  </si>
  <si>
    <t>Poznámka k položce:_x000D_
Proběhne před a po realizaci prací.</t>
  </si>
  <si>
    <t>3</t>
  </si>
  <si>
    <t>012002001</t>
  </si>
  <si>
    <t>Geodetické práce pro DSPS</t>
  </si>
  <si>
    <t>-105486025</t>
  </si>
  <si>
    <t>4</t>
  </si>
  <si>
    <t>012002002</t>
  </si>
  <si>
    <t>Zaměření dna PK sonarem</t>
  </si>
  <si>
    <t>1797291025</t>
  </si>
  <si>
    <t>Zaměření dna PK sonarem před a po stavebních pracech</t>
  </si>
  <si>
    <t>Poznámka k položce:_x000D_
s přesahem 30 m na obě strany od konce stavby</t>
  </si>
  <si>
    <t>013002001</t>
  </si>
  <si>
    <t>Projektové práce - DSPS</t>
  </si>
  <si>
    <t>-1011235790</t>
  </si>
  <si>
    <t>Projektové práce</t>
  </si>
  <si>
    <t>6</t>
  </si>
  <si>
    <t>013002002</t>
  </si>
  <si>
    <t>Povodňový plán</t>
  </si>
  <si>
    <t>kpl</t>
  </si>
  <si>
    <t>597403268</t>
  </si>
  <si>
    <t>Poznámka k položce:_x000D_
Zpracování povodňového plánu stavby, jeho projednání a zajištění opatření, které z něj vyplývají</t>
  </si>
  <si>
    <t>VRN3</t>
  </si>
  <si>
    <t>Zařízení staveniště</t>
  </si>
  <si>
    <t>7</t>
  </si>
  <si>
    <t>031203000_R</t>
  </si>
  <si>
    <t>Příprava staveniště</t>
  </si>
  <si>
    <t>-534029947</t>
  </si>
  <si>
    <t xml:space="preserve">Příprava staveniště, včetně skládek apod.
</t>
  </si>
  <si>
    <t>8</t>
  </si>
  <si>
    <t>032103000</t>
  </si>
  <si>
    <t>Náklady na stavební buňky</t>
  </si>
  <si>
    <t>-1616167991</t>
  </si>
  <si>
    <t xml:space="preserve">Zařízení staveniště vybavení staveniště náklady na stavební buňky
- stavební buňka
- socialní objekty pro pracovníky stavby
</t>
  </si>
  <si>
    <t>9</t>
  </si>
  <si>
    <t>033203000</t>
  </si>
  <si>
    <t>Energie pro zařízení staveniště</t>
  </si>
  <si>
    <t>1153621718</t>
  </si>
  <si>
    <t xml:space="preserve">Energie pro zařízení staveniště
 - nezbytné vnitrostaveništní rozvody energie vč. zajištění jejich zdrojů
</t>
  </si>
  <si>
    <t>10</t>
  </si>
  <si>
    <t>034403000</t>
  </si>
  <si>
    <t>Osvětlení staveniště</t>
  </si>
  <si>
    <t>-2089421602</t>
  </si>
  <si>
    <t>Zařízení staveniště zabezpečení staveniště osvětlení staveniště</t>
  </si>
  <si>
    <t>11</t>
  </si>
  <si>
    <t>039103000</t>
  </si>
  <si>
    <t>Rozebrání, bourání a odvoz zařízení staveniště</t>
  </si>
  <si>
    <t>-1848556674</t>
  </si>
  <si>
    <t>Zařízení staveniště zrušení zařízení staveniště rozebrání, bourání a odvoz</t>
  </si>
  <si>
    <t>VRN4</t>
  </si>
  <si>
    <t>Inženýrská činnost</t>
  </si>
  <si>
    <t>12</t>
  </si>
  <si>
    <t>040001000</t>
  </si>
  <si>
    <t>-965514747</t>
  </si>
  <si>
    <t>Poznámka k položce:_x000D_
Projednání se _x000D_
- Státní plavební správou,_x000D_
- zajištění povolení nakládání s vodami,_x000D_
- zajištění pozemků pro zařízení staveniště a případné přístupy přes sousední pozemky._x000D_
- DIO apod.</t>
  </si>
  <si>
    <t>VRN6</t>
  </si>
  <si>
    <t>Územní vlivy</t>
  </si>
  <si>
    <t>13</t>
  </si>
  <si>
    <t>063002001_R</t>
  </si>
  <si>
    <t>Práce na obtížně přístupných místech - zajímkování prac. prostoru po etapách, kompletní řešení, včetně všech souvisejících činností</t>
  </si>
  <si>
    <t>-1371319827</t>
  </si>
  <si>
    <t>Práce na obtížně přístupných místech - zajímkování prac. prostoru po etapách, kompletní řešení, včetně všech souvisejících činností
Položka na "Výkon a Funkci" (Tuto položku zadavatel zadává podle §92 odstavec 2 ZZVZ).</t>
  </si>
  <si>
    <t>Poznámka k položce:_x000D_
Včetně materiálu, přesunů, aplikace, likvidace._x000D_
Předpoklad rozdělení jímky na cca 4-5 částí, pro potřeby čerpání jednotl. etap.</t>
  </si>
  <si>
    <t>14</t>
  </si>
  <si>
    <t>063002002_R</t>
  </si>
  <si>
    <t>Práce na obtížně přístupných místech - zajištění přístupu a příjezdu, přísunu a odvozu materiálu a mechanizace, kompletní řešení</t>
  </si>
  <si>
    <t>1916215873</t>
  </si>
  <si>
    <t>Práce na obtížně přístupných místech - zajištění přístupu, přísunu a odvozu materiálu a mechanizace, kompletní řešení.
Položka na  "Výkon a Funkci" (Tuto položku zadavatel zadává podle §92 odstavec 2 ZZVZ).</t>
  </si>
  <si>
    <t>Poznámka k položce:_x000D_
Příjezd ke stavbě, po souši nebo plavidlem - dle možností zhotovitele._x000D_
Součástí položky je zajištění veškerých povolení a projednání._x000D_
Součástí je ochrana stávajících komunikací na Štvanici, při jejich poškození dle zhotoveného pasportu jejich oprava - uvedení do původního stavu._x000D_
Součástí je zajištění plavidel, včetně všech přesunů, přeložení, posádky apod.</t>
  </si>
  <si>
    <t>063002003_R</t>
  </si>
  <si>
    <t>Čerpání po dobu stavby</t>
  </si>
  <si>
    <t>-1370832903</t>
  </si>
  <si>
    <t>Čerpání po celou dobu stavby. Položka na "Výkon a Funkci" (Tuto položku zadavatel zadává podle §92 odstavec 2 ZZVZ).</t>
  </si>
  <si>
    <t>Poznámka k položce:_x000D_
Včetně čerpadel, hadic, veškerého materiálu, všech manipulací, energií._x000D_
Čerpání přes sedimentační jímky, včetně jejich zřízení a rozebrání.</t>
  </si>
  <si>
    <t>VRN7</t>
  </si>
  <si>
    <t>Provozní vlivy</t>
  </si>
  <si>
    <t>16</t>
  </si>
  <si>
    <t>07900200_R</t>
  </si>
  <si>
    <t>Prostředky a materiál pro šetření a likvidaci vzniklé ekologické havárie</t>
  </si>
  <si>
    <t>1444426238</t>
  </si>
  <si>
    <t xml:space="preserve">1 x havarijní souprava OIL 240 (obsah soupravy: nádoba 240 l, Algasorb 30 kg, 50x rohož, 5x nohavice, 5x polštář, 200x utěrka NT, 1x lopatka a smeták, 5x PE pytel, 5x výstražná nálepka, 2x rukavice nálepka - absorpční schopnost 300 litrů), nebo souprava ekvivalentní,
1 x havarijní souprava UNV 60 (obsah soupravy: nádoba 60 l, 30x rohož, 3x nohavice,  2x polštář, 1x PVC rukavice, 2x PE pytel, 2x výstražná nálepka - absorpční schopnost 89 litrů), nebo souprava ekvivalentní,
1 x balení norná stěna EKNS 220 H (4 ks, rozměr 0,13 x 3 m), nebo ekvivalentní typ,
PE pytle objem 120 l - 10 ks,
ruční nářadí (sekyra, pila, krumpáč, lopata, palice),
zásoba řeziva (prkna, latě, trámy) - jednotky kusů,
lahve pro odběr vzorků (prachovnice se širokým hrdlem o objemu min 1,25 l) - 5 ks.
</t>
  </si>
  <si>
    <t>01 - SO1 - Oprava opevnění</t>
  </si>
  <si>
    <t>Výkaz výměr zpracován dle příloh č. A+B, C.2., C.3., D.1., D.2., D.3., D.4.</t>
  </si>
  <si>
    <t>HSV - Práce a dodávky HSV</t>
  </si>
  <si>
    <t xml:space="preserve">    1 - Zemní práce</t>
  </si>
  <si>
    <t xml:space="preserve">    4 - Vodorovné konstrukce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</si>
  <si>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</si>
  <si>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</si>
  <si>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</si>
  <si>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</si>
  <si>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</si>
  <si>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</si>
  <si>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</si>
  <si>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111211201</t>
  </si>
  <si>
    <t>Odstranění křovin a stromů průměru kmene do 100 mm i s kořeny sklonu terénu přes 1:5 ručně</t>
  </si>
  <si>
    <t>m2</t>
  </si>
  <si>
    <t>903943965</t>
  </si>
  <si>
    <t>Odstranění křovin a stromů s odstraněním kořenů ručně průměru kmene do 100 mm jakékoliv plochy v rovině nebo ve svahu o sklonu přes 1:5</t>
  </si>
  <si>
    <t>Poznámka k položce:_x000D_
Včetně naložení na dopravní prostředek a likvidace (např. štěpkování, odvoz na kompostárnu).</t>
  </si>
  <si>
    <t>VV</t>
  </si>
  <si>
    <t>50*2 + 30*5</t>
  </si>
  <si>
    <t>114203101</t>
  </si>
  <si>
    <t>Rozebrání dlažeb z lomového kamene nebo betonových tvárnic na sucho</t>
  </si>
  <si>
    <t>m3</t>
  </si>
  <si>
    <t>2047937593</t>
  </si>
  <si>
    <t>Rozebrání dlažeb nebo záhozů s naložením na dopravní prostředek dlažeb z lomového kamene nebo betonových tvárnic na sucho nebo se spárami vyplněnými pískem nebo drnem</t>
  </si>
  <si>
    <t>Poznámka k položce:_x000D_
viz D.1. a výkaz výměr</t>
  </si>
  <si>
    <t>544 "rozebrání dlažeb" *0,34 "dlažby na sucho"</t>
  </si>
  <si>
    <t>164*0,45 "sjezd" *0,34 "dlažby na sucho"</t>
  </si>
  <si>
    <t>Součet</t>
  </si>
  <si>
    <t>114203102</t>
  </si>
  <si>
    <t>Rozebrání dlažeb z lomového kamene nebo betonových tvárnic na sucho se zalitými spárami</t>
  </si>
  <si>
    <t>-808734567</t>
  </si>
  <si>
    <t>Rozebrání dlažeb nebo záhozů s naložením na dopravní prostředek dlažeb z lomového kamene nebo betonových tvárnic na sucho se zalitými spárami cementovou maltou</t>
  </si>
  <si>
    <t>544"rozebrání dlažeb" *0,66 "dlažba spárovaná"</t>
  </si>
  <si>
    <t>164*0,45 "sjezd" *0,66 "dlažba spárovaná"</t>
  </si>
  <si>
    <t>114203104</t>
  </si>
  <si>
    <t>Rozebrání záhozů a rovnanin na sucho</t>
  </si>
  <si>
    <t>2135238850</t>
  </si>
  <si>
    <t>Rozebrání dlažeb nebo záhozů s naložením na dopravní prostředek záhozů, rovnanin a soustřeďovacích staveb provedených na sucho</t>
  </si>
  <si>
    <t>2019,67 "výkopy" *0,5 "polovina výkopu pro zához, viz D.1. a výkaz výměr"</t>
  </si>
  <si>
    <t>114203201</t>
  </si>
  <si>
    <t>Očištění lomového kamene nebo betonových tvárnic od hlíny nebo písku</t>
  </si>
  <si>
    <t>-997399890</t>
  </si>
  <si>
    <t>Očištění lomového kamene nebo betonových tvárnic získaných při rozebrání dlažeb, záhozů, rovnanin a soustřeďovacích staveb od hlíny nebo písku</t>
  </si>
  <si>
    <t>127253105</t>
  </si>
  <si>
    <t>Vykopávky pod vodou dozerem v hornině třídy těžitelnosti I skupiny 1 až 3 s přemístěním výkopku do 50 m</t>
  </si>
  <si>
    <t>-262718292</t>
  </si>
  <si>
    <t>Vykopávky pod vodou dozerem s vodorovným přemístěním výkopku a jeho složením v hloubce do 6 m pod projektem stanovenou pracovní hladinou vody v hornině třídy těžitelnosti I skupiny 1 až 3, na vzdálenost do 50 m</t>
  </si>
  <si>
    <t>R1</t>
  </si>
  <si>
    <t>Přesun objektů (plavební znak, stožár, kilometrovník)</t>
  </si>
  <si>
    <t>520490034</t>
  </si>
  <si>
    <t>Poznámka k položce:_x000D_
Přesuny plavebního znaku na špičce ostrova, po celou dobu stavby - značení bude funkční;_x000D_
přesun stožáru osvětlení;_x000D_
přesun - snesení a zpětné osazení kilometrovníku;_x000D_
včetně založení, výkopu, všech prací a materiálů.</t>
  </si>
  <si>
    <t>R2</t>
  </si>
  <si>
    <t>Ochrana stromu za stavby</t>
  </si>
  <si>
    <t>876862386</t>
  </si>
  <si>
    <t>Poznámka k položce:_x000D_
Obedněním, včetně všech materiálů a prací.</t>
  </si>
  <si>
    <t>Vodorovné konstrukce</t>
  </si>
  <si>
    <t>451314212</t>
  </si>
  <si>
    <t>Podklad pod dlažbu z betonu prostého C 25/30 tl přes 100 do 150 mm</t>
  </si>
  <si>
    <t>-1356909669</t>
  </si>
  <si>
    <t>Podklad pod dlažbu z betonu prostého bez zvýšených nároků na prostředí tř. C 25/30 tl. přes 100 do 150 mm</t>
  </si>
  <si>
    <t>Poznámka k položce:_x000D_
Dlažba kolem šachet, do betonu.</t>
  </si>
  <si>
    <t>451561111</t>
  </si>
  <si>
    <t>Lože pod dlažby z kameniva drceného drobného vrstva tl do 100 mm</t>
  </si>
  <si>
    <t>-1968497528</t>
  </si>
  <si>
    <t>Lože pod dlažby z kameniva drceného drobného, tl. vrstvy do 100 mm</t>
  </si>
  <si>
    <t>Poznámka k položce:_x000D_
ukládací vrstva dlažby fr 16-32, tl. 50 mm, viz D.1. a výkaz výměr</t>
  </si>
  <si>
    <t>1279,43 "svahy" +164 "sjezd"</t>
  </si>
  <si>
    <t>457531113_R</t>
  </si>
  <si>
    <t>Filtrační vrstvy z hrubého drceného kameniva bez zhutnění frakce 32 až 125 mm</t>
  </si>
  <si>
    <t>846002190</t>
  </si>
  <si>
    <t>Filtrační vrstvy jakékoliv tloušťky a sklonu z hrubého drceného kameniva bez zhutnění, frakce 32-125 mm</t>
  </si>
  <si>
    <t>Poznámka k položce:_x000D_
kamenivo fr. 32-125, podkladní vrstva dlažby, viz D.1. a výkaz výměr</t>
  </si>
  <si>
    <t>(1279,43+164)*0,15</t>
  </si>
  <si>
    <t>462512370</t>
  </si>
  <si>
    <t>Zához z lomového kamene s proštěrkováním z terénu hmotnost přes 200 do 500 kg</t>
  </si>
  <si>
    <t>-1337356055</t>
  </si>
  <si>
    <t>Zához z lomového kamene neupraveného záhozového s proštěrkováním z terénu, hmotnosti jednotlivých kamenů přes 200 do 500 kg</t>
  </si>
  <si>
    <t>1434,3 "viz D.1. a výkaz výměr"</t>
  </si>
  <si>
    <t>465511327_R</t>
  </si>
  <si>
    <t>Dlažba z lomového kamene na sucho NA SRAZ  s vyklínováním a vyplněním spár tl 300 mm</t>
  </si>
  <si>
    <t>120665356</t>
  </si>
  <si>
    <t>Dlažba z lomového kamene lomařsky upraveného na sucho NA SRAZ s vyklínováním kamenem, s vyplněním spár těženým kamenivem fr. 4-8, tl. kamene 300 mm</t>
  </si>
  <si>
    <t>1279,43 "dlažba svahů"</t>
  </si>
  <si>
    <t>164 "sjezd"</t>
  </si>
  <si>
    <t>465513327</t>
  </si>
  <si>
    <t>Dlažba z lomového kamene na cementovou maltu s vyspárováním tl 300 mm pro hráze</t>
  </si>
  <si>
    <t>240001960</t>
  </si>
  <si>
    <t>Dlažba z lomového kamene lomařsky upraveného na cementovou maltu, s vyspárováním cementovou maltou, tl. kamene 300 mm</t>
  </si>
  <si>
    <t>1,77 *9 "v ploše 0,5 m kolem každé šachty, 9 ks"</t>
  </si>
  <si>
    <t>465519327</t>
  </si>
  <si>
    <t>Příplatek za dlažbu v pruhu užším než čtyřnásobek tloušťky tl 300 mm</t>
  </si>
  <si>
    <t>1476471854</t>
  </si>
  <si>
    <t>Dlažba z lomového kamene lomařsky upraveného Příplatek k cenám za dlažbu v pruhu užším než čtyřnásobek tloušťky dlažby, tl. kamene 300 mm</t>
  </si>
  <si>
    <t>997</t>
  </si>
  <si>
    <t>Přesun sutě</t>
  </si>
  <si>
    <t>R3</t>
  </si>
  <si>
    <t>Odvoz suti a vybouraných hmot na skládku, složení suti, skládkovné</t>
  </si>
  <si>
    <t>t</t>
  </si>
  <si>
    <t>-2084612028</t>
  </si>
  <si>
    <t>Poznámka k položce:_x000D_
Odvoz vybouraných hmot na skládku, složení suti, poplatek za uložení odpadu (skládkovné), likvidace odpadu zákonným způsobem._x000D_
viz D.1. a výkaz výměr</t>
  </si>
  <si>
    <t>(617,8 "bouraná dlažba, m3" - 271,832) "znovu použitý kámen" * 2,0</t>
  </si>
  <si>
    <t>17</t>
  </si>
  <si>
    <t>R4</t>
  </si>
  <si>
    <t>Odvoz, složení a skládkovné přebytečné zeminy, kód odpadu 17 05 04</t>
  </si>
  <si>
    <t>-107144867</t>
  </si>
  <si>
    <t>Poznámka k položce:_x000D_
Odvodnění zeminy, odvoz automobilovou dopravou na zvolenou skládku, poplatek za uložení zeminy na skládce, včetně všech nákladů s tím spojených, likvidace dle platné legislativy</t>
  </si>
  <si>
    <t>2019,67 "výkop pro opevnění, viz D.1. a výkaz výměr"</t>
  </si>
  <si>
    <t>39,98 "výkop pro kabelovou trasu, viz D.1. a výkaz výměr"</t>
  </si>
  <si>
    <t>18</t>
  </si>
  <si>
    <t>R5</t>
  </si>
  <si>
    <t>Svislý a vodorovný přesun vykopávek, a naložení na aut. dopravu</t>
  </si>
  <si>
    <t>529023587</t>
  </si>
  <si>
    <t>Svislý a vodorovný přesun výkopku od dozeru (nakládka materiálu od dozeru) po naložení na automobilovou dopravu jakýmkoli způsobem</t>
  </si>
  <si>
    <t xml:space="preserve">Poznámka k položce:_x000D_
Způsob přesunu výkopku zvolí zhotovitel na základě svých možností, včetně veškerých souvisejících nákladů </t>
  </si>
  <si>
    <t>2019,67 "výkopek, viz D.1. a výkaz výměr"</t>
  </si>
  <si>
    <t>39,98 "výkopek kabel. trasa, viz D.1. a výkaz výměr"</t>
  </si>
  <si>
    <t>998</t>
  </si>
  <si>
    <t>Přesun hmot</t>
  </si>
  <si>
    <t>19</t>
  </si>
  <si>
    <t>998325011</t>
  </si>
  <si>
    <t>Přesun hmot pro objekty plavební</t>
  </si>
  <si>
    <t>-44260633</t>
  </si>
  <si>
    <t>Přesun hmot pro objekty plavební dopravní vzdálenost do 500 m</t>
  </si>
  <si>
    <t>M</t>
  </si>
  <si>
    <t>Práce a dodávky M</t>
  </si>
  <si>
    <t>46-M</t>
  </si>
  <si>
    <t>Zemní práce při extr.mont.pracích</t>
  </si>
  <si>
    <t>20</t>
  </si>
  <si>
    <t>460010023</t>
  </si>
  <si>
    <t>Vytyčení trasy vedení kabelového podzemního v terénu volném</t>
  </si>
  <si>
    <t>km</t>
  </si>
  <si>
    <t>64</t>
  </si>
  <si>
    <t>85269251</t>
  </si>
  <si>
    <t>Vytyčení trasy vedení kabelového (podzemního) ve volném terénu</t>
  </si>
  <si>
    <t>460171232</t>
  </si>
  <si>
    <t>Hloubení kabelových nezapažených rýh strojně š 50 cm hl 40 cm v hornině tř I skupiny 3</t>
  </si>
  <si>
    <t>m</t>
  </si>
  <si>
    <t>-2036128806</t>
  </si>
  <si>
    <t>Hloubení nezapažených kabelových rýh strojně včetně urovnání dna s přemístěním výkopku do vzdálenosti 3 m od okraje jámy nebo s naložením na dopravní prostředek šířky 50 cm hloubky 40 cm v hornině třídy těžitelnosti I skupiny 3</t>
  </si>
  <si>
    <t>Poznámka k položce:_x000D_
hloubení navíc pod bouraným opevněním.</t>
  </si>
  <si>
    <t>187,7  "m, uložení 2 ks chrániček"</t>
  </si>
  <si>
    <t>12,9 "m, uložení 1 ks chráničky, ke znaku"</t>
  </si>
  <si>
    <t>22</t>
  </si>
  <si>
    <t>460461132</t>
  </si>
  <si>
    <t>Zásyp kabelových rýh strojně se zhutněním š 35 cm hl 30 cm v hornině tř I skupiny 3 v omezeném prostoru</t>
  </si>
  <si>
    <t>1201322196</t>
  </si>
  <si>
    <t>Zásyp kabelových rýh strojně v omezeném prostoru s přemístěním sypaniny ze vzdálenosti do 10 m, s uložením výkopku ve vrstvách včetně zhutnění a urovnání povrchu šířky 35 cm hloubky 30 cm v hornině třídy těžitelnosti I skupiny 3</t>
  </si>
  <si>
    <t>23</t>
  </si>
  <si>
    <t>460641124</t>
  </si>
  <si>
    <t>Základové konstrukce při elektromontážích ze ŽB tř. C 20/25 bez zvláštních nároků na prostředí</t>
  </si>
  <si>
    <t>1465029440</t>
  </si>
  <si>
    <t>Základové konstrukce základ bez bednění do rostlé zeminy z monolitického železobetonu bez výztuže bez zvláštních nároků na prostředí tř. C 20/25</t>
  </si>
  <si>
    <t>Poznámka k položce:_x000D_
Obetonování šachet, včetně podkladní desky, tl. 0,2 m, 9 ks.</t>
  </si>
  <si>
    <t>24</t>
  </si>
  <si>
    <t>460641411</t>
  </si>
  <si>
    <t>Zřízení nezabudovaného bednění základových konstrukcí při elektromontážích</t>
  </si>
  <si>
    <t>-1779546126</t>
  </si>
  <si>
    <t>Základové konstrukce bednění s případnými vzpěrami nezabudované zřízení</t>
  </si>
  <si>
    <t>Poznámka k položce:_x000D_
obetonování 9 ks šachet</t>
  </si>
  <si>
    <t>25</t>
  </si>
  <si>
    <t>460641412</t>
  </si>
  <si>
    <t>Odstranění nezabudovaného bednění základových konstrukcí při elektromontážích</t>
  </si>
  <si>
    <t>-2099990148</t>
  </si>
  <si>
    <t>Základové konstrukce bednění s případnými vzpěrami nezabudované odstranění</t>
  </si>
  <si>
    <t>26</t>
  </si>
  <si>
    <t>460661511</t>
  </si>
  <si>
    <t>Kabelové lože z písku pro kabely nn kryté plastovou fólií š lože do 25 cm</t>
  </si>
  <si>
    <t>-1271003335</t>
  </si>
  <si>
    <t>Kabelové lože z písku včetně podsypu, zhutnění a urovnání povrchu pro kabely nn zakryté plastovou fólií, šířky do 25 cm</t>
  </si>
  <si>
    <t>27</t>
  </si>
  <si>
    <t>460791116_R</t>
  </si>
  <si>
    <t>Montáž trubek ochranných uložených volně do rýhy D přes 133 do 172 mm</t>
  </si>
  <si>
    <t>935626558</t>
  </si>
  <si>
    <t>Montáž trubek ochranných uložených volně do rýhy, vnitřního průměru přes 133 do 172 mm</t>
  </si>
  <si>
    <t>Poznámka k položce:_x000D_
uložení ocelové chráničky</t>
  </si>
  <si>
    <t>28</t>
  </si>
  <si>
    <t>14011098</t>
  </si>
  <si>
    <t>trubka ocelová bezešvá hladká jakost 11 353 159x4,5mm</t>
  </si>
  <si>
    <t>128</t>
  </si>
  <si>
    <t>-711871422</t>
  </si>
  <si>
    <t>29</t>
  </si>
  <si>
    <t>460791214</t>
  </si>
  <si>
    <t>Montáž trubek ochranných plastových uložených volně do rýhy ohebných přes 90 do 110 mm</t>
  </si>
  <si>
    <t>-738356306</t>
  </si>
  <si>
    <t>Montáž trubek ochranných uložených volně do rýhy plastových ohebných, vnitřního průměru přes 90 do 110 mm</t>
  </si>
  <si>
    <t>187,7*2</t>
  </si>
  <si>
    <t>12,9</t>
  </si>
  <si>
    <t>30</t>
  </si>
  <si>
    <t>34571356</t>
  </si>
  <si>
    <t>trubka elektroinstalační ohebná dvouplášťová korugovaná (chránička) D 100/120mm, HDPE+LDPE</t>
  </si>
  <si>
    <t>39041676</t>
  </si>
  <si>
    <t>Poznámka k položce:_x000D_
viz D.1., s protahovacím drátem.</t>
  </si>
  <si>
    <t>388,3*1,05 'Přepočtené koeficientem množství</t>
  </si>
  <si>
    <t>31</t>
  </si>
  <si>
    <t>460791214_R</t>
  </si>
  <si>
    <t>Montáž trubek ochranných plastových - vodotěsné napojení do šachet, zaslepení</t>
  </si>
  <si>
    <t>13259122</t>
  </si>
  <si>
    <t>Montáž trubek ochranných plastových - vodotěsné napojení do šachet, zaslepení, vnitřního průměru přes 90 do 110 mm</t>
  </si>
  <si>
    <t>Poznámka k položce:_x000D_
Vodotěsné prostupy (4x) do 9 šachet, ucpávky na koncích chrániček, odolnost 2,5 bar</t>
  </si>
  <si>
    <t>32</t>
  </si>
  <si>
    <t>460841113</t>
  </si>
  <si>
    <t>Osazení kabelové komory z dílu HDPE plochy do 1 m2 hl přes 0,7 do 1,0 m pro běžné zatížení</t>
  </si>
  <si>
    <t>kus</t>
  </si>
  <si>
    <t>1436562562</t>
  </si>
  <si>
    <t>Osazení kabelové komory z plastů pro běžné zatížení komorového dílu z polyetylénu HDPE půdorysné plochy do 1,0 m2, světlé hloubky přes 0,7 do 1,0 m</t>
  </si>
  <si>
    <t>33</t>
  </si>
  <si>
    <t>59213_R1</t>
  </si>
  <si>
    <t>Revizní šachta kabelového vedení vodotěsná, min.d=0,62 m, hl. min.0,75 m</t>
  </si>
  <si>
    <t>256</t>
  </si>
  <si>
    <t>-554701823</t>
  </si>
  <si>
    <t>Revizní / protahovací kabelová šachta.</t>
  </si>
  <si>
    <t>34</t>
  </si>
  <si>
    <t>460841141</t>
  </si>
  <si>
    <t>Osazení víka z HDPE plochy do 1,0 m2 pro kabelové komory z plastů pro běžné zatížení</t>
  </si>
  <si>
    <t>-1651534866</t>
  </si>
  <si>
    <t>Osazení kabelové komory z plastů pro běžné zatížení víka z polyetylénu HDPE půdorysné plochy do 1,0 m2</t>
  </si>
  <si>
    <t>35</t>
  </si>
  <si>
    <t>59213_R2</t>
  </si>
  <si>
    <t>Vodotěsný, uzamykatelný poklop šachty A15</t>
  </si>
  <si>
    <t>-786186277</t>
  </si>
  <si>
    <t>36</t>
  </si>
  <si>
    <t>460841811</t>
  </si>
  <si>
    <t>Vyříznutí otvoru ve stěně kabelové komory z plastů HDPE kruhového nebo čtvercového profilu</t>
  </si>
  <si>
    <t>784246465</t>
  </si>
  <si>
    <t>Osazení kabelové komory z plastů vyříznutí otvoru ve stěně kabelové komory HDPE</t>
  </si>
  <si>
    <t>4*9</t>
  </si>
  <si>
    <t>37</t>
  </si>
  <si>
    <t>469981111</t>
  </si>
  <si>
    <t>Přesun hmot pro pomocné stavební práce při elektromotážích</t>
  </si>
  <si>
    <t>-1896390870</t>
  </si>
  <si>
    <t>Přesun hmot pro pomocné stavební práce při elektromontážích dopravní vzdálenost do 1 000 m</t>
  </si>
  <si>
    <t>02 - SO2 - Štětovnicová stěna</t>
  </si>
  <si>
    <t>Výkaz výměr zpracován dle příloh č. A+B, C.2., C.3., D.1., D.2., D.3., D.4., D.5.</t>
  </si>
  <si>
    <t xml:space="preserve">    3 - Svislé a kompletní konstrukce</t>
  </si>
  <si>
    <t>132451104</t>
  </si>
  <si>
    <t>Hloubení rýh nezapažených š do 800 mm v hornině třídy těžitelnosti II skupiny 5 objem přes 100 m3 strojně</t>
  </si>
  <si>
    <t>169722063</t>
  </si>
  <si>
    <t>Hloubení nezapažených rýh šířky do 800 mm strojně s urovnáním dna do předepsaného profilu a spádu v hornině třídy těžitelnosti II skupiny 5 přes 100 m3</t>
  </si>
  <si>
    <t>153111111</t>
  </si>
  <si>
    <t>Příčné řezání ocelových štětovnic na skládce</t>
  </si>
  <si>
    <t>-1658125330</t>
  </si>
  <si>
    <t>Úprava ocelových štětovnic pro štětové stěny řezání z terénu, štětovnic na skládce příčné</t>
  </si>
  <si>
    <t>396/2</t>
  </si>
  <si>
    <t>153111114</t>
  </si>
  <si>
    <t>Příčné řezání ocelových zaberaněných štětovnic z terénu</t>
  </si>
  <si>
    <t>-445622981</t>
  </si>
  <si>
    <t>Úprava ocelových štětovnic pro štětové stěny řezání z terénu, štětovnic zaberaněných příčné</t>
  </si>
  <si>
    <t>406 "viz D.1. výkaz výměr"</t>
  </si>
  <si>
    <t>153112111</t>
  </si>
  <si>
    <t>Nastražení ocelových štětovnic dl do 10 m ve standardních podmínkách z terénu</t>
  </si>
  <si>
    <t>-616969015</t>
  </si>
  <si>
    <t>Zřízení beraněných stěn z ocelových štětovnic z terénu nastražení štětovnic ve standardních podmínkách, délky do 10 m</t>
  </si>
  <si>
    <t>711+79,2 "viz D.1. a výkaz výměr"</t>
  </si>
  <si>
    <t>153112121</t>
  </si>
  <si>
    <t>Zaberanění ocelových štětovnic na dl do 4 m ve standardních podmínkách z terénu</t>
  </si>
  <si>
    <t>-1845484781</t>
  </si>
  <si>
    <t>Zřízení beraněných stěn z ocelových štětovnic z terénu zaberanění štětovnic ve standardních podmínkách, délky do 4 m</t>
  </si>
  <si>
    <t>711 "viz výkaz výměr"</t>
  </si>
  <si>
    <t>153112122</t>
  </si>
  <si>
    <t>Zaberanění ocelových štětovnic na dl do 8 m ve standardních podmínkách z terénu</t>
  </si>
  <si>
    <t>1361838637</t>
  </si>
  <si>
    <t>Zřízení beraněných stěn z ocelových štětovnic z terénu zaberanění štětovnic ve standardních podmínkách, délky do 8 m</t>
  </si>
  <si>
    <t>79,2 "viz D.1. a výkaz výměr"</t>
  </si>
  <si>
    <t>13411_R</t>
  </si>
  <si>
    <t>Štětovnice ocelová VL603</t>
  </si>
  <si>
    <t>-890200170</t>
  </si>
  <si>
    <t>Poznámka k položce:_x000D_
Hmotnost: 108 kg/m</t>
  </si>
  <si>
    <t>108 "kg/m2" * (711+79,2) "m2"/1000 "viz D.1. a výkaz výměr"</t>
  </si>
  <si>
    <t>134R_1</t>
  </si>
  <si>
    <t>Řezání štětovnic - pod vodou - příplatek za potápěče</t>
  </si>
  <si>
    <t>-229039654</t>
  </si>
  <si>
    <t>406 "ks, z výkazu výměr"</t>
  </si>
  <si>
    <t>134R_2</t>
  </si>
  <si>
    <t>Podepření štětové stěny</t>
  </si>
  <si>
    <t>-1210267311</t>
  </si>
  <si>
    <t>Podepření a zajištění  štětové stěny</t>
  </si>
  <si>
    <t>Poznámka k položce:_x000D_
vybudování a snesení, včetně materiálu a práce,_x000D_
v délce cca 20 m v místě sjezdu, v případě potřeby</t>
  </si>
  <si>
    <t>134R_3</t>
  </si>
  <si>
    <t>Likvidace odřezků štětové stěny</t>
  </si>
  <si>
    <t>1228687926</t>
  </si>
  <si>
    <t>Poznámka k položce:_x000D_
odvoz úpalků k likvidaci</t>
  </si>
  <si>
    <t>Svislé a kompletní konstrukce</t>
  </si>
  <si>
    <t>321321115</t>
  </si>
  <si>
    <t>Konstrukce vodních staveb ze ŽB mrazuvzdorného tř. C 25/30</t>
  </si>
  <si>
    <t>-491152036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</si>
  <si>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</si>
  <si>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 xml:space="preserve">Poznámka k položce:_x000D_
beton C25/30 XC4, XF3, viz D.1._x000D_
</t>
  </si>
  <si>
    <t>11,5+5,96</t>
  </si>
  <si>
    <t>321351010</t>
  </si>
  <si>
    <t>Bednění konstrukcí vodních staveb rovinné - zřízení</t>
  </si>
  <si>
    <t>-767198662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</si>
  <si>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</si>
  <si>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28,05+10,46 "viz D.1. a výkaz výměr"</t>
  </si>
  <si>
    <t>321352010</t>
  </si>
  <si>
    <t>Bednění konstrukcí vodních staveb rovinné - odstranění</t>
  </si>
  <si>
    <t>1528332214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</si>
  <si>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</si>
  <si>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321361101</t>
  </si>
  <si>
    <t>Výztuž železobetonových konstrukcí vodních staveb z oceli 10 216 D do 12 mm</t>
  </si>
  <si>
    <t>816330011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</si>
  <si>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10 216 (E)</t>
  </si>
  <si>
    <t xml:space="preserve">Poznámka k položce:_x000D_
viz D.5. </t>
  </si>
  <si>
    <t>786*0,001 'Přepočtené koeficientem množství</t>
  </si>
  <si>
    <t>1484366687</t>
  </si>
  <si>
    <t>Odvoz, složení a skládkovné přebytečné zeminy, kód odpadu 17 05 04.</t>
  </si>
  <si>
    <t>Poznámka k položce:_x000D_
Odvodnění zeminy, odvoz automobilovou dopravou na zvolenou skládku, poplatek za uložení zeminy na skládce, včetně všech nákladů s tím spojených, likvidace dle platné legislativy.</t>
  </si>
  <si>
    <t>112,64 "viz D.1. výkaz výměr"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</si>
</sst>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5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22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" customHeight="1">
      <c r="AR2" s="182"/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5" t="s">
        <v>6</v>
      </c>
      <c r="BT2" s="15" t="s">
        <v>7</v>
      </c>
    </row>
    <row r="3" spans="1:74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81" t="s">
        <v>14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R5" s="18"/>
      <c r="BE5" s="178" t="s">
        <v>15</v>
      </c>
      <c r="BS5" s="15" t="s">
        <v>6</v>
      </c>
    </row>
    <row r="6" spans="1:74" ht="36.9" customHeight="1">
      <c r="B6" s="18"/>
      <c r="D6" s="24" t="s">
        <v>16</v>
      </c>
      <c r="K6" s="183" t="s">
        <v>17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R6" s="18"/>
      <c r="BE6" s="179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79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79"/>
      <c r="BS8" s="15" t="s">
        <v>6</v>
      </c>
    </row>
    <row r="9" spans="1:74" ht="14.4" customHeight="1">
      <c r="B9" s="18"/>
      <c r="AR9" s="18"/>
      <c r="BE9" s="179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26</v>
      </c>
      <c r="AR10" s="18"/>
      <c r="BE10" s="179"/>
      <c r="BS10" s="15" t="s">
        <v>6</v>
      </c>
    </row>
    <row r="11" spans="1:74" ht="18.45" customHeight="1">
      <c r="B11" s="18"/>
      <c r="E11" s="23" t="s">
        <v>27</v>
      </c>
      <c r="AK11" s="25" t="s">
        <v>28</v>
      </c>
      <c r="AN11" s="23" t="s">
        <v>1</v>
      </c>
      <c r="AR11" s="18"/>
      <c r="BE11" s="179"/>
      <c r="BS11" s="15" t="s">
        <v>6</v>
      </c>
    </row>
    <row r="12" spans="1:74" ht="6.9" customHeight="1">
      <c r="B12" s="18"/>
      <c r="AR12" s="18"/>
      <c r="BE12" s="179"/>
      <c r="BS12" s="15" t="s">
        <v>6</v>
      </c>
    </row>
    <row r="13" spans="1:74" ht="12" customHeight="1">
      <c r="B13" s="18"/>
      <c r="D13" s="25" t="s">
        <v>29</v>
      </c>
      <c r="AK13" s="25" t="s">
        <v>25</v>
      </c>
      <c r="AN13" s="27" t="s">
        <v>30</v>
      </c>
      <c r="AR13" s="18"/>
      <c r="BE13" s="179"/>
      <c r="BS13" s="15" t="s">
        <v>6</v>
      </c>
    </row>
    <row r="14" spans="1:74" ht="13.2">
      <c r="B14" s="18"/>
      <c r="E14" s="184" t="s">
        <v>30</v>
      </c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25" t="s">
        <v>28</v>
      </c>
      <c r="AN14" s="27" t="s">
        <v>30</v>
      </c>
      <c r="AR14" s="18"/>
      <c r="BE14" s="179"/>
      <c r="BS14" s="15" t="s">
        <v>6</v>
      </c>
    </row>
    <row r="15" spans="1:74" ht="6.9" customHeight="1">
      <c r="B15" s="18"/>
      <c r="AR15" s="18"/>
      <c r="BE15" s="179"/>
      <c r="BS15" s="15" t="s">
        <v>4</v>
      </c>
    </row>
    <row r="16" spans="1:74" ht="12" customHeight="1">
      <c r="B16" s="18"/>
      <c r="D16" s="25" t="s">
        <v>31</v>
      </c>
      <c r="AK16" s="25" t="s">
        <v>25</v>
      </c>
      <c r="AN16" s="23" t="s">
        <v>32</v>
      </c>
      <c r="AR16" s="18"/>
      <c r="BE16" s="179"/>
      <c r="BS16" s="15" t="s">
        <v>4</v>
      </c>
    </row>
    <row r="17" spans="2:71" ht="18.45" customHeight="1">
      <c r="B17" s="18"/>
      <c r="E17" s="23" t="s">
        <v>33</v>
      </c>
      <c r="AK17" s="25" t="s">
        <v>28</v>
      </c>
      <c r="AN17" s="23" t="s">
        <v>1</v>
      </c>
      <c r="AR17" s="18"/>
      <c r="BE17" s="179"/>
      <c r="BS17" s="15" t="s">
        <v>34</v>
      </c>
    </row>
    <row r="18" spans="2:71" ht="6.9" customHeight="1">
      <c r="B18" s="18"/>
      <c r="AR18" s="18"/>
      <c r="BE18" s="179"/>
      <c r="BS18" s="15" t="s">
        <v>6</v>
      </c>
    </row>
    <row r="19" spans="2:71" ht="12" customHeight="1">
      <c r="B19" s="18"/>
      <c r="D19" s="25" t="s">
        <v>35</v>
      </c>
      <c r="AK19" s="25" t="s">
        <v>25</v>
      </c>
      <c r="AN19" s="23" t="s">
        <v>32</v>
      </c>
      <c r="AR19" s="18"/>
      <c r="BE19" s="179"/>
      <c r="BS19" s="15" t="s">
        <v>6</v>
      </c>
    </row>
    <row r="20" spans="2:71" ht="18.45" customHeight="1">
      <c r="B20" s="18"/>
      <c r="E20" s="23" t="s">
        <v>33</v>
      </c>
      <c r="AK20" s="25" t="s">
        <v>28</v>
      </c>
      <c r="AN20" s="23" t="s">
        <v>1</v>
      </c>
      <c r="AR20" s="18"/>
      <c r="BE20" s="179"/>
      <c r="BS20" s="15" t="s">
        <v>34</v>
      </c>
    </row>
    <row r="21" spans="2:71" ht="6.9" customHeight="1">
      <c r="B21" s="18"/>
      <c r="AR21" s="18"/>
      <c r="BE21" s="179"/>
    </row>
    <row r="22" spans="2:71" ht="12" customHeight="1">
      <c r="B22" s="18"/>
      <c r="D22" s="25" t="s">
        <v>36</v>
      </c>
      <c r="AR22" s="18"/>
      <c r="BE22" s="179"/>
    </row>
    <row r="23" spans="2:71" ht="16.5" customHeight="1">
      <c r="B23" s="18"/>
      <c r="E23" s="186" t="s">
        <v>1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R23" s="18"/>
      <c r="BE23" s="179"/>
    </row>
    <row r="24" spans="2:71" ht="6.9" customHeight="1">
      <c r="B24" s="18"/>
      <c r="AR24" s="18"/>
      <c r="BE24" s="179"/>
    </row>
    <row r="25" spans="2:71" ht="6.9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9"/>
    </row>
    <row r="26" spans="2:71" s="1" customFormat="1" ht="25.95" customHeight="1">
      <c r="B26" s="30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7">
        <f>ROUND(AG94,2)</f>
        <v>0</v>
      </c>
      <c r="AL26" s="188"/>
      <c r="AM26" s="188"/>
      <c r="AN26" s="188"/>
      <c r="AO26" s="188"/>
      <c r="AR26" s="30"/>
      <c r="BE26" s="179"/>
    </row>
    <row r="27" spans="2:71" s="1" customFormat="1" ht="6.9" customHeight="1">
      <c r="B27" s="30"/>
      <c r="AR27" s="30"/>
      <c r="BE27" s="179"/>
    </row>
    <row r="28" spans="2:71" s="1" customFormat="1" ht="13.2">
      <c r="B28" s="30"/>
      <c r="L28" s="189" t="s">
        <v>38</v>
      </c>
      <c r="M28" s="189"/>
      <c r="N28" s="189"/>
      <c r="O28" s="189"/>
      <c r="P28" s="189"/>
      <c r="W28" s="189" t="s">
        <v>39</v>
      </c>
      <c r="X28" s="189"/>
      <c r="Y28" s="189"/>
      <c r="Z28" s="189"/>
      <c r="AA28" s="189"/>
      <c r="AB28" s="189"/>
      <c r="AC28" s="189"/>
      <c r="AD28" s="189"/>
      <c r="AE28" s="189"/>
      <c r="AK28" s="189" t="s">
        <v>40</v>
      </c>
      <c r="AL28" s="189"/>
      <c r="AM28" s="189"/>
      <c r="AN28" s="189"/>
      <c r="AO28" s="189"/>
      <c r="AR28" s="30"/>
      <c r="BE28" s="179"/>
    </row>
    <row r="29" spans="2:71" s="2" customFormat="1" ht="14.4" customHeight="1">
      <c r="B29" s="34"/>
      <c r="D29" s="25" t="s">
        <v>41</v>
      </c>
      <c r="F29" s="25" t="s">
        <v>42</v>
      </c>
      <c r="L29" s="192">
        <v>0.21</v>
      </c>
      <c r="M29" s="191"/>
      <c r="N29" s="191"/>
      <c r="O29" s="191"/>
      <c r="P29" s="191"/>
      <c r="W29" s="190">
        <f>ROUND(AZ94,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ROUND(AV94, 2)</f>
        <v>0</v>
      </c>
      <c r="AL29" s="191"/>
      <c r="AM29" s="191"/>
      <c r="AN29" s="191"/>
      <c r="AO29" s="191"/>
      <c r="AR29" s="34"/>
      <c r="BE29" s="180"/>
    </row>
    <row r="30" spans="2:71" s="2" customFormat="1" ht="14.4" customHeight="1">
      <c r="B30" s="34"/>
      <c r="F30" s="25" t="s">
        <v>43</v>
      </c>
      <c r="L30" s="192">
        <v>0.15</v>
      </c>
      <c r="M30" s="191"/>
      <c r="N30" s="191"/>
      <c r="O30" s="191"/>
      <c r="P30" s="191"/>
      <c r="W30" s="190">
        <f>ROUND(BA94,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ROUND(AW94, 2)</f>
        <v>0</v>
      </c>
      <c r="AL30" s="191"/>
      <c r="AM30" s="191"/>
      <c r="AN30" s="191"/>
      <c r="AO30" s="191"/>
      <c r="AR30" s="34"/>
      <c r="BE30" s="180"/>
    </row>
    <row r="31" spans="2:71" s="2" customFormat="1" ht="14.4" hidden="1" customHeight="1">
      <c r="B31" s="34"/>
      <c r="F31" s="25" t="s">
        <v>44</v>
      </c>
      <c r="L31" s="192">
        <v>0.21</v>
      </c>
      <c r="M31" s="191"/>
      <c r="N31" s="191"/>
      <c r="O31" s="191"/>
      <c r="P31" s="191"/>
      <c r="W31" s="190">
        <f>ROUND(BB94,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4"/>
      <c r="BE31" s="180"/>
    </row>
    <row r="32" spans="2:71" s="2" customFormat="1" ht="14.4" hidden="1" customHeight="1">
      <c r="B32" s="34"/>
      <c r="F32" s="25" t="s">
        <v>45</v>
      </c>
      <c r="L32" s="192">
        <v>0.15</v>
      </c>
      <c r="M32" s="191"/>
      <c r="N32" s="191"/>
      <c r="O32" s="191"/>
      <c r="P32" s="191"/>
      <c r="W32" s="190">
        <f>ROUND(BC94,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4"/>
      <c r="BE32" s="180"/>
    </row>
    <row r="33" spans="2:57" s="2" customFormat="1" ht="14.4" hidden="1" customHeight="1">
      <c r="B33" s="34"/>
      <c r="F33" s="25" t="s">
        <v>46</v>
      </c>
      <c r="L33" s="192">
        <v>0</v>
      </c>
      <c r="M33" s="191"/>
      <c r="N33" s="191"/>
      <c r="O33" s="191"/>
      <c r="P33" s="191"/>
      <c r="W33" s="190">
        <f>ROUND(BD94,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4"/>
      <c r="BE33" s="180"/>
    </row>
    <row r="34" spans="2:57" s="1" customFormat="1" ht="6.9" customHeight="1">
      <c r="B34" s="30"/>
      <c r="AR34" s="30"/>
      <c r="BE34" s="179"/>
    </row>
    <row r="35" spans="2:57" s="1" customFormat="1" ht="25.95" customHeight="1">
      <c r="B35" s="30"/>
      <c r="C35" s="35"/>
      <c r="D35" s="36" t="s">
        <v>47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48</v>
      </c>
      <c r="U35" s="37"/>
      <c r="V35" s="37"/>
      <c r="W35" s="37"/>
      <c r="X35" s="193" t="s">
        <v>49</v>
      </c>
      <c r="Y35" s="194"/>
      <c r="Z35" s="194"/>
      <c r="AA35" s="194"/>
      <c r="AB35" s="194"/>
      <c r="AC35" s="37"/>
      <c r="AD35" s="37"/>
      <c r="AE35" s="37"/>
      <c r="AF35" s="37"/>
      <c r="AG35" s="37"/>
      <c r="AH35" s="37"/>
      <c r="AI35" s="37"/>
      <c r="AJ35" s="37"/>
      <c r="AK35" s="195">
        <f>SUM(AK26:AK33)</f>
        <v>0</v>
      </c>
      <c r="AL35" s="194"/>
      <c r="AM35" s="194"/>
      <c r="AN35" s="194"/>
      <c r="AO35" s="196"/>
      <c r="AP35" s="35"/>
      <c r="AQ35" s="35"/>
      <c r="AR35" s="30"/>
    </row>
    <row r="36" spans="2:57" s="1" customFormat="1" ht="6.9" customHeight="1">
      <c r="B36" s="30"/>
      <c r="AR36" s="30"/>
    </row>
    <row r="37" spans="2:57" s="1" customFormat="1" ht="14.4" customHeight="1">
      <c r="B37" s="30"/>
      <c r="AR37" s="30"/>
    </row>
    <row r="38" spans="2:57" ht="14.4" customHeight="1">
      <c r="B38" s="18"/>
      <c r="AR38" s="18"/>
    </row>
    <row r="39" spans="2:57" ht="14.4" customHeight="1">
      <c r="B39" s="18"/>
      <c r="AR39" s="18"/>
    </row>
    <row r="40" spans="2:57" ht="14.4" customHeight="1">
      <c r="B40" s="18"/>
      <c r="AR40" s="18"/>
    </row>
    <row r="41" spans="2:57" ht="14.4" customHeight="1">
      <c r="B41" s="18"/>
      <c r="AR41" s="18"/>
    </row>
    <row r="42" spans="2:57" ht="14.4" customHeight="1">
      <c r="B42" s="18"/>
      <c r="AR42" s="18"/>
    </row>
    <row r="43" spans="2:57" ht="14.4" customHeight="1">
      <c r="B43" s="18"/>
      <c r="AR43" s="18"/>
    </row>
    <row r="44" spans="2:57" ht="14.4" customHeight="1">
      <c r="B44" s="18"/>
      <c r="AR44" s="18"/>
    </row>
    <row r="45" spans="2:57" ht="14.4" customHeight="1">
      <c r="B45" s="18"/>
      <c r="AR45" s="18"/>
    </row>
    <row r="46" spans="2:57" ht="14.4" customHeight="1">
      <c r="B46" s="18"/>
      <c r="AR46" s="18"/>
    </row>
    <row r="47" spans="2:57" ht="14.4" customHeight="1">
      <c r="B47" s="18"/>
      <c r="AR47" s="18"/>
    </row>
    <row r="48" spans="2:57" ht="14.4" customHeight="1">
      <c r="B48" s="18"/>
      <c r="AR48" s="18"/>
    </row>
    <row r="49" spans="2:44" s="1" customFormat="1" ht="14.4" customHeight="1">
      <c r="B49" s="30"/>
      <c r="D49" s="39" t="s">
        <v>50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51</v>
      </c>
      <c r="AI49" s="40"/>
      <c r="AJ49" s="40"/>
      <c r="AK49" s="40"/>
      <c r="AL49" s="40"/>
      <c r="AM49" s="40"/>
      <c r="AN49" s="40"/>
      <c r="AO49" s="40"/>
      <c r="AR49" s="30"/>
    </row>
    <row r="50" spans="2:44" ht="10.199999999999999">
      <c r="B50" s="18"/>
      <c r="AR50" s="18"/>
    </row>
    <row r="51" spans="2:44" ht="10.199999999999999">
      <c r="B51" s="18"/>
      <c r="AR51" s="18"/>
    </row>
    <row r="52" spans="2:44" ht="10.199999999999999">
      <c r="B52" s="18"/>
      <c r="AR52" s="18"/>
    </row>
    <row r="53" spans="2:44" ht="10.199999999999999">
      <c r="B53" s="18"/>
      <c r="AR53" s="18"/>
    </row>
    <row r="54" spans="2:44" ht="10.199999999999999">
      <c r="B54" s="18"/>
      <c r="AR54" s="18"/>
    </row>
    <row r="55" spans="2:44" ht="10.199999999999999">
      <c r="B55" s="18"/>
      <c r="AR55" s="18"/>
    </row>
    <row r="56" spans="2:44" ht="10.199999999999999">
      <c r="B56" s="18"/>
      <c r="AR56" s="18"/>
    </row>
    <row r="57" spans="2:44" ht="10.199999999999999">
      <c r="B57" s="18"/>
      <c r="AR57" s="18"/>
    </row>
    <row r="58" spans="2:44" ht="10.199999999999999">
      <c r="B58" s="18"/>
      <c r="AR58" s="18"/>
    </row>
    <row r="59" spans="2:44" ht="10.199999999999999">
      <c r="B59" s="18"/>
      <c r="AR59" s="18"/>
    </row>
    <row r="60" spans="2:44" s="1" customFormat="1" ht="13.2">
      <c r="B60" s="30"/>
      <c r="D60" s="41" t="s">
        <v>52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53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52</v>
      </c>
      <c r="AI60" s="32"/>
      <c r="AJ60" s="32"/>
      <c r="AK60" s="32"/>
      <c r="AL60" s="32"/>
      <c r="AM60" s="41" t="s">
        <v>53</v>
      </c>
      <c r="AN60" s="32"/>
      <c r="AO60" s="32"/>
      <c r="AR60" s="30"/>
    </row>
    <row r="61" spans="2:44" ht="10.199999999999999">
      <c r="B61" s="18"/>
      <c r="AR61" s="18"/>
    </row>
    <row r="62" spans="2:44" ht="10.199999999999999">
      <c r="B62" s="18"/>
      <c r="AR62" s="18"/>
    </row>
    <row r="63" spans="2:44" ht="10.199999999999999">
      <c r="B63" s="18"/>
      <c r="AR63" s="18"/>
    </row>
    <row r="64" spans="2:44" s="1" customFormat="1" ht="13.2">
      <c r="B64" s="30"/>
      <c r="D64" s="39" t="s">
        <v>54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55</v>
      </c>
      <c r="AI64" s="40"/>
      <c r="AJ64" s="40"/>
      <c r="AK64" s="40"/>
      <c r="AL64" s="40"/>
      <c r="AM64" s="40"/>
      <c r="AN64" s="40"/>
      <c r="AO64" s="40"/>
      <c r="AR64" s="30"/>
    </row>
    <row r="65" spans="2:44" ht="10.199999999999999">
      <c r="B65" s="18"/>
      <c r="AR65" s="18"/>
    </row>
    <row r="66" spans="2:44" ht="10.199999999999999">
      <c r="B66" s="18"/>
      <c r="AR66" s="18"/>
    </row>
    <row r="67" spans="2:44" ht="10.199999999999999">
      <c r="B67" s="18"/>
      <c r="AR67" s="18"/>
    </row>
    <row r="68" spans="2:44" ht="10.199999999999999">
      <c r="B68" s="18"/>
      <c r="AR68" s="18"/>
    </row>
    <row r="69" spans="2:44" ht="10.199999999999999">
      <c r="B69" s="18"/>
      <c r="AR69" s="18"/>
    </row>
    <row r="70" spans="2:44" ht="10.199999999999999">
      <c r="B70" s="18"/>
      <c r="AR70" s="18"/>
    </row>
    <row r="71" spans="2:44" ht="10.199999999999999">
      <c r="B71" s="18"/>
      <c r="AR71" s="18"/>
    </row>
    <row r="72" spans="2:44" ht="10.199999999999999">
      <c r="B72" s="18"/>
      <c r="AR72" s="18"/>
    </row>
    <row r="73" spans="2:44" ht="10.199999999999999">
      <c r="B73" s="18"/>
      <c r="AR73" s="18"/>
    </row>
    <row r="74" spans="2:44" ht="10.199999999999999">
      <c r="B74" s="18"/>
      <c r="AR74" s="18"/>
    </row>
    <row r="75" spans="2:44" s="1" customFormat="1" ht="13.2">
      <c r="B75" s="30"/>
      <c r="D75" s="41" t="s">
        <v>52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53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52</v>
      </c>
      <c r="AI75" s="32"/>
      <c r="AJ75" s="32"/>
      <c r="AK75" s="32"/>
      <c r="AL75" s="32"/>
      <c r="AM75" s="41" t="s">
        <v>53</v>
      </c>
      <c r="AN75" s="32"/>
      <c r="AO75" s="32"/>
      <c r="AR75" s="30"/>
    </row>
    <row r="76" spans="2:44" s="1" customFormat="1" ht="10.199999999999999">
      <c r="B76" s="30"/>
      <c r="AR76" s="30"/>
    </row>
    <row r="77" spans="2:44" s="1" customFormat="1" ht="6.9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" customHeight="1">
      <c r="B82" s="30"/>
      <c r="C82" s="19" t="s">
        <v>56</v>
      </c>
      <c r="AR82" s="30"/>
    </row>
    <row r="83" spans="1:91" s="1" customFormat="1" ht="6.9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2023_03d</v>
      </c>
      <c r="AR84" s="46"/>
    </row>
    <row r="85" spans="1:91" s="4" customFormat="1" ht="36.9" customHeight="1">
      <c r="B85" s="47"/>
      <c r="C85" s="48" t="s">
        <v>16</v>
      </c>
      <c r="L85" s="197" t="str">
        <f>K6</f>
        <v>DPK Štvanice, ř.km 49,85 - 50,1, levý břeh - oprava břehového opevnění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K85" s="198"/>
      <c r="AL85" s="198"/>
      <c r="AM85" s="198"/>
      <c r="AN85" s="198"/>
      <c r="AO85" s="198"/>
      <c r="AR85" s="47"/>
    </row>
    <row r="86" spans="1:91" s="1" customFormat="1" ht="6.9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>VD Štvanice</v>
      </c>
      <c r="AI87" s="25" t="s">
        <v>22</v>
      </c>
      <c r="AM87" s="199" t="str">
        <f>IF(AN8= "","",AN8)</f>
        <v>9. 4. 2024</v>
      </c>
      <c r="AN87" s="199"/>
      <c r="AR87" s="30"/>
    </row>
    <row r="88" spans="1:91" s="1" customFormat="1" ht="6.9" customHeight="1">
      <c r="B88" s="30"/>
      <c r="AR88" s="30"/>
    </row>
    <row r="89" spans="1:91" s="1" customFormat="1" ht="15.15" customHeight="1">
      <c r="B89" s="30"/>
      <c r="C89" s="25" t="s">
        <v>24</v>
      </c>
      <c r="L89" s="3" t="str">
        <f>IF(E11= "","",E11)</f>
        <v>Povodí Vltavy, s.p.</v>
      </c>
      <c r="AI89" s="25" t="s">
        <v>31</v>
      </c>
      <c r="AM89" s="200" t="str">
        <f>IF(E17="","",E17)</f>
        <v>Ing. M. Klimešová</v>
      </c>
      <c r="AN89" s="201"/>
      <c r="AO89" s="201"/>
      <c r="AP89" s="201"/>
      <c r="AR89" s="30"/>
      <c r="AS89" s="202" t="s">
        <v>57</v>
      </c>
      <c r="AT89" s="203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15" customHeight="1">
      <c r="B90" s="30"/>
      <c r="C90" s="25" t="s">
        <v>29</v>
      </c>
      <c r="L90" s="3" t="str">
        <f>IF(E14= "Vyplň údaj","",E14)</f>
        <v/>
      </c>
      <c r="AI90" s="25" t="s">
        <v>35</v>
      </c>
      <c r="AM90" s="200" t="str">
        <f>IF(E20="","",E20)</f>
        <v>Ing. M. Klimešová</v>
      </c>
      <c r="AN90" s="201"/>
      <c r="AO90" s="201"/>
      <c r="AP90" s="201"/>
      <c r="AR90" s="30"/>
      <c r="AS90" s="204"/>
      <c r="AT90" s="205"/>
      <c r="BD90" s="54"/>
    </row>
    <row r="91" spans="1:91" s="1" customFormat="1" ht="10.8" customHeight="1">
      <c r="B91" s="30"/>
      <c r="AR91" s="30"/>
      <c r="AS91" s="204"/>
      <c r="AT91" s="205"/>
      <c r="BD91" s="54"/>
    </row>
    <row r="92" spans="1:91" s="1" customFormat="1" ht="29.25" customHeight="1">
      <c r="B92" s="30"/>
      <c r="C92" s="206" t="s">
        <v>58</v>
      </c>
      <c r="D92" s="207"/>
      <c r="E92" s="207"/>
      <c r="F92" s="207"/>
      <c r="G92" s="207"/>
      <c r="H92" s="55"/>
      <c r="I92" s="208" t="s">
        <v>59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9" t="s">
        <v>60</v>
      </c>
      <c r="AH92" s="207"/>
      <c r="AI92" s="207"/>
      <c r="AJ92" s="207"/>
      <c r="AK92" s="207"/>
      <c r="AL92" s="207"/>
      <c r="AM92" s="207"/>
      <c r="AN92" s="208" t="s">
        <v>61</v>
      </c>
      <c r="AO92" s="207"/>
      <c r="AP92" s="210"/>
      <c r="AQ92" s="56" t="s">
        <v>62</v>
      </c>
      <c r="AR92" s="30"/>
      <c r="AS92" s="57" t="s">
        <v>63</v>
      </c>
      <c r="AT92" s="58" t="s">
        <v>64</v>
      </c>
      <c r="AU92" s="58" t="s">
        <v>65</v>
      </c>
      <c r="AV92" s="58" t="s">
        <v>66</v>
      </c>
      <c r="AW92" s="58" t="s">
        <v>67</v>
      </c>
      <c r="AX92" s="58" t="s">
        <v>68</v>
      </c>
      <c r="AY92" s="58" t="s">
        <v>69</v>
      </c>
      <c r="AZ92" s="58" t="s">
        <v>70</v>
      </c>
      <c r="BA92" s="58" t="s">
        <v>71</v>
      </c>
      <c r="BB92" s="58" t="s">
        <v>72</v>
      </c>
      <c r="BC92" s="58" t="s">
        <v>73</v>
      </c>
      <c r="BD92" s="59" t="s">
        <v>74</v>
      </c>
    </row>
    <row r="93" spans="1:91" s="1" customFormat="1" ht="10.8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" customHeight="1">
      <c r="B94" s="61"/>
      <c r="C94" s="62" t="s">
        <v>75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14">
        <f>ROUND(SUM(AG95:AG97),2)</f>
        <v>0</v>
      </c>
      <c r="AH94" s="214"/>
      <c r="AI94" s="214"/>
      <c r="AJ94" s="214"/>
      <c r="AK94" s="214"/>
      <c r="AL94" s="214"/>
      <c r="AM94" s="214"/>
      <c r="AN94" s="215">
        <f>SUM(AG94,AT94)</f>
        <v>0</v>
      </c>
      <c r="AO94" s="215"/>
      <c r="AP94" s="215"/>
      <c r="AQ94" s="65" t="s">
        <v>1</v>
      </c>
      <c r="AR94" s="61"/>
      <c r="AS94" s="66">
        <f>ROUND(SUM(AS95:AS97),2)</f>
        <v>0</v>
      </c>
      <c r="AT94" s="67">
        <f>ROUND(SUM(AV94:AW94),2)</f>
        <v>0</v>
      </c>
      <c r="AU94" s="68">
        <f>ROUND(SUM(AU95:AU97),5)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ROUND(SUM(AZ95:AZ97),2)</f>
        <v>0</v>
      </c>
      <c r="BA94" s="67">
        <f>ROUND(SUM(BA95:BA97),2)</f>
        <v>0</v>
      </c>
      <c r="BB94" s="67">
        <f>ROUND(SUM(BB95:BB97),2)</f>
        <v>0</v>
      </c>
      <c r="BC94" s="67">
        <f>ROUND(SUM(BC95:BC97),2)</f>
        <v>0</v>
      </c>
      <c r="BD94" s="69">
        <f>ROUND(SUM(BD95:BD97),2)</f>
        <v>0</v>
      </c>
      <c r="BS94" s="70" t="s">
        <v>76</v>
      </c>
      <c r="BT94" s="70" t="s">
        <v>77</v>
      </c>
      <c r="BU94" s="71" t="s">
        <v>78</v>
      </c>
      <c r="BV94" s="70" t="s">
        <v>79</v>
      </c>
      <c r="BW94" s="70" t="s">
        <v>5</v>
      </c>
      <c r="BX94" s="70" t="s">
        <v>80</v>
      </c>
      <c r="CL94" s="70" t="s">
        <v>1</v>
      </c>
    </row>
    <row r="95" spans="1:91" s="6" customFormat="1" ht="16.5" customHeight="1">
      <c r="A95" s="72" t="s">
        <v>81</v>
      </c>
      <c r="B95" s="73"/>
      <c r="C95" s="74"/>
      <c r="D95" s="213" t="s">
        <v>82</v>
      </c>
      <c r="E95" s="213"/>
      <c r="F95" s="213"/>
      <c r="G95" s="213"/>
      <c r="H95" s="213"/>
      <c r="I95" s="75"/>
      <c r="J95" s="213" t="s">
        <v>83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1">
        <f>'00 - VRN'!J30</f>
        <v>0</v>
      </c>
      <c r="AH95" s="212"/>
      <c r="AI95" s="212"/>
      <c r="AJ95" s="212"/>
      <c r="AK95" s="212"/>
      <c r="AL95" s="212"/>
      <c r="AM95" s="212"/>
      <c r="AN95" s="211">
        <f>SUM(AG95,AT95)</f>
        <v>0</v>
      </c>
      <c r="AO95" s="212"/>
      <c r="AP95" s="212"/>
      <c r="AQ95" s="76" t="s">
        <v>84</v>
      </c>
      <c r="AR95" s="73"/>
      <c r="AS95" s="77">
        <v>0</v>
      </c>
      <c r="AT95" s="78">
        <f>ROUND(SUM(AV95:AW95),2)</f>
        <v>0</v>
      </c>
      <c r="AU95" s="79">
        <f>'00 - VRN'!P122</f>
        <v>0</v>
      </c>
      <c r="AV95" s="78">
        <f>'00 - VRN'!J33</f>
        <v>0</v>
      </c>
      <c r="AW95" s="78">
        <f>'00 - VRN'!J34</f>
        <v>0</v>
      </c>
      <c r="AX95" s="78">
        <f>'00 - VRN'!J35</f>
        <v>0</v>
      </c>
      <c r="AY95" s="78">
        <f>'00 - VRN'!J36</f>
        <v>0</v>
      </c>
      <c r="AZ95" s="78">
        <f>'00 - VRN'!F33</f>
        <v>0</v>
      </c>
      <c r="BA95" s="78">
        <f>'00 - VRN'!F34</f>
        <v>0</v>
      </c>
      <c r="BB95" s="78">
        <f>'00 - VRN'!F35</f>
        <v>0</v>
      </c>
      <c r="BC95" s="78">
        <f>'00 - VRN'!F36</f>
        <v>0</v>
      </c>
      <c r="BD95" s="80">
        <f>'00 - VRN'!F37</f>
        <v>0</v>
      </c>
      <c r="BT95" s="81" t="s">
        <v>85</v>
      </c>
      <c r="BV95" s="81" t="s">
        <v>79</v>
      </c>
      <c r="BW95" s="81" t="s">
        <v>86</v>
      </c>
      <c r="BX95" s="81" t="s">
        <v>5</v>
      </c>
      <c r="CL95" s="81" t="s">
        <v>1</v>
      </c>
      <c r="CM95" s="81" t="s">
        <v>87</v>
      </c>
    </row>
    <row r="96" spans="1:91" s="6" customFormat="1" ht="16.5" customHeight="1">
      <c r="A96" s="72" t="s">
        <v>81</v>
      </c>
      <c r="B96" s="73"/>
      <c r="C96" s="74"/>
      <c r="D96" s="213" t="s">
        <v>88</v>
      </c>
      <c r="E96" s="213"/>
      <c r="F96" s="213"/>
      <c r="G96" s="213"/>
      <c r="H96" s="213"/>
      <c r="I96" s="75"/>
      <c r="J96" s="213" t="s">
        <v>89</v>
      </c>
      <c r="K96" s="213"/>
      <c r="L96" s="213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W96" s="213"/>
      <c r="X96" s="213"/>
      <c r="Y96" s="213"/>
      <c r="Z96" s="213"/>
      <c r="AA96" s="213"/>
      <c r="AB96" s="213"/>
      <c r="AC96" s="213"/>
      <c r="AD96" s="213"/>
      <c r="AE96" s="213"/>
      <c r="AF96" s="213"/>
      <c r="AG96" s="211">
        <f>'01 - SO1 - Oprava opevnění'!J30</f>
        <v>0</v>
      </c>
      <c r="AH96" s="212"/>
      <c r="AI96" s="212"/>
      <c r="AJ96" s="212"/>
      <c r="AK96" s="212"/>
      <c r="AL96" s="212"/>
      <c r="AM96" s="212"/>
      <c r="AN96" s="211">
        <f>SUM(AG96,AT96)</f>
        <v>0</v>
      </c>
      <c r="AO96" s="212"/>
      <c r="AP96" s="212"/>
      <c r="AQ96" s="76" t="s">
        <v>84</v>
      </c>
      <c r="AR96" s="73"/>
      <c r="AS96" s="77">
        <v>0</v>
      </c>
      <c r="AT96" s="78">
        <f>ROUND(SUM(AV96:AW96),2)</f>
        <v>0</v>
      </c>
      <c r="AU96" s="79">
        <f>'01 - SO1 - Oprava opevnění'!P123</f>
        <v>0</v>
      </c>
      <c r="AV96" s="78">
        <f>'01 - SO1 - Oprava opevnění'!J33</f>
        <v>0</v>
      </c>
      <c r="AW96" s="78">
        <f>'01 - SO1 - Oprava opevnění'!J34</f>
        <v>0</v>
      </c>
      <c r="AX96" s="78">
        <f>'01 - SO1 - Oprava opevnění'!J35</f>
        <v>0</v>
      </c>
      <c r="AY96" s="78">
        <f>'01 - SO1 - Oprava opevnění'!J36</f>
        <v>0</v>
      </c>
      <c r="AZ96" s="78">
        <f>'01 - SO1 - Oprava opevnění'!F33</f>
        <v>0</v>
      </c>
      <c r="BA96" s="78">
        <f>'01 - SO1 - Oprava opevnění'!F34</f>
        <v>0</v>
      </c>
      <c r="BB96" s="78">
        <f>'01 - SO1 - Oprava opevnění'!F35</f>
        <v>0</v>
      </c>
      <c r="BC96" s="78">
        <f>'01 - SO1 - Oprava opevnění'!F36</f>
        <v>0</v>
      </c>
      <c r="BD96" s="80">
        <f>'01 - SO1 - Oprava opevnění'!F37</f>
        <v>0</v>
      </c>
      <c r="BT96" s="81" t="s">
        <v>85</v>
      </c>
      <c r="BV96" s="81" t="s">
        <v>79</v>
      </c>
      <c r="BW96" s="81" t="s">
        <v>90</v>
      </c>
      <c r="BX96" s="81" t="s">
        <v>5</v>
      </c>
      <c r="CL96" s="81" t="s">
        <v>1</v>
      </c>
      <c r="CM96" s="81" t="s">
        <v>87</v>
      </c>
    </row>
    <row r="97" spans="1:91" s="6" customFormat="1" ht="16.5" customHeight="1">
      <c r="A97" s="72" t="s">
        <v>81</v>
      </c>
      <c r="B97" s="73"/>
      <c r="C97" s="74"/>
      <c r="D97" s="213" t="s">
        <v>91</v>
      </c>
      <c r="E97" s="213"/>
      <c r="F97" s="213"/>
      <c r="G97" s="213"/>
      <c r="H97" s="213"/>
      <c r="I97" s="75"/>
      <c r="J97" s="213" t="s">
        <v>92</v>
      </c>
      <c r="K97" s="213"/>
      <c r="L97" s="213"/>
      <c r="M97" s="213"/>
      <c r="N97" s="213"/>
      <c r="O97" s="213"/>
      <c r="P97" s="213"/>
      <c r="Q97" s="213"/>
      <c r="R97" s="213"/>
      <c r="S97" s="213"/>
      <c r="T97" s="213"/>
      <c r="U97" s="213"/>
      <c r="V97" s="213"/>
      <c r="W97" s="213"/>
      <c r="X97" s="213"/>
      <c r="Y97" s="213"/>
      <c r="Z97" s="213"/>
      <c r="AA97" s="213"/>
      <c r="AB97" s="213"/>
      <c r="AC97" s="213"/>
      <c r="AD97" s="213"/>
      <c r="AE97" s="213"/>
      <c r="AF97" s="213"/>
      <c r="AG97" s="211">
        <f>'02 - SO2 - Štětovnicová s...'!J30</f>
        <v>0</v>
      </c>
      <c r="AH97" s="212"/>
      <c r="AI97" s="212"/>
      <c r="AJ97" s="212"/>
      <c r="AK97" s="212"/>
      <c r="AL97" s="212"/>
      <c r="AM97" s="212"/>
      <c r="AN97" s="211">
        <f>SUM(AG97,AT97)</f>
        <v>0</v>
      </c>
      <c r="AO97" s="212"/>
      <c r="AP97" s="212"/>
      <c r="AQ97" s="76" t="s">
        <v>84</v>
      </c>
      <c r="AR97" s="73"/>
      <c r="AS97" s="82">
        <v>0</v>
      </c>
      <c r="AT97" s="83">
        <f>ROUND(SUM(AV97:AW97),2)</f>
        <v>0</v>
      </c>
      <c r="AU97" s="84">
        <f>'02 - SO2 - Štětovnicová s...'!P121</f>
        <v>0</v>
      </c>
      <c r="AV97" s="83">
        <f>'02 - SO2 - Štětovnicová s...'!J33</f>
        <v>0</v>
      </c>
      <c r="AW97" s="83">
        <f>'02 - SO2 - Štětovnicová s...'!J34</f>
        <v>0</v>
      </c>
      <c r="AX97" s="83">
        <f>'02 - SO2 - Štětovnicová s...'!J35</f>
        <v>0</v>
      </c>
      <c r="AY97" s="83">
        <f>'02 - SO2 - Štětovnicová s...'!J36</f>
        <v>0</v>
      </c>
      <c r="AZ97" s="83">
        <f>'02 - SO2 - Štětovnicová s...'!F33</f>
        <v>0</v>
      </c>
      <c r="BA97" s="83">
        <f>'02 - SO2 - Štětovnicová s...'!F34</f>
        <v>0</v>
      </c>
      <c r="BB97" s="83">
        <f>'02 - SO2 - Štětovnicová s...'!F35</f>
        <v>0</v>
      </c>
      <c r="BC97" s="83">
        <f>'02 - SO2 - Štětovnicová s...'!F36</f>
        <v>0</v>
      </c>
      <c r="BD97" s="85">
        <f>'02 - SO2 - Štětovnicová s...'!F37</f>
        <v>0</v>
      </c>
      <c r="BT97" s="81" t="s">
        <v>85</v>
      </c>
      <c r="BV97" s="81" t="s">
        <v>79</v>
      </c>
      <c r="BW97" s="81" t="s">
        <v>93</v>
      </c>
      <c r="BX97" s="81" t="s">
        <v>5</v>
      </c>
      <c r="CL97" s="81" t="s">
        <v>1</v>
      </c>
      <c r="CM97" s="81" t="s">
        <v>87</v>
      </c>
    </row>
    <row r="98" spans="1:91" s="1" customFormat="1" ht="30" customHeight="1">
      <c r="B98" s="30"/>
      <c r="AR98" s="30"/>
    </row>
    <row r="99" spans="1:91" s="1" customFormat="1" ht="6.9" customHeight="1"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30"/>
    </row>
  </sheetData>
  <sheetProtection algorithmName="SHA-512" hashValue="HV+onIdwu7i0GqsD7EEOaq7TE4HdehVRFU1hoDw0+rVKa1TmU4fgFnMr6Abt102YhZlpr8RT/2eJb+X7Ql+p3Q==" saltValue="KZY1aAurKcHOkRDIIhytW+XM2r8kt8pQlQb+PGqRBn2NiDUpIc4P5c1uDd2QwN0ymgb04+F4gnNGPHWJcv4+7g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0 - VRN'!C2" display="/" xr:uid="{00000000-0004-0000-0000-000000000000}"/>
    <hyperlink ref="A96" location="'01 - SO1 - Oprava opevnění'!C2" display="/" xr:uid="{00000000-0004-0000-0000-000001000000}"/>
    <hyperlink ref="A97" location="'02 - SO2 - Štětovnicová s...'!C2" display="/" xr:uid="{00000000-0004-0000-0000-000002000000}"/>
  </hyperlinks>
  <pageMargins left="0.59055118110236227" right="0.59055118110236227" top="0.59055118110236227" bottom="0.39370078740157483" header="0" footer="0"/>
  <pageSetup paperSize="9" scale="72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8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5" t="s">
        <v>86</v>
      </c>
    </row>
    <row r="3" spans="2:46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pans="2:46" ht="24.9" customHeight="1">
      <c r="B4" s="18"/>
      <c r="D4" s="19" t="s">
        <v>94</v>
      </c>
      <c r="L4" s="18"/>
      <c r="M4" s="86" t="s">
        <v>10</v>
      </c>
      <c r="AT4" s="15" t="s">
        <v>4</v>
      </c>
    </row>
    <row r="5" spans="2:46" ht="6.9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216" t="str">
        <f>'Rekapitulace stavby'!K6</f>
        <v>DPK Štvanice, ř.km 49,85 - 50,1, levý břeh - oprava břehového opevnění</v>
      </c>
      <c r="F7" s="217"/>
      <c r="G7" s="217"/>
      <c r="H7" s="217"/>
      <c r="L7" s="18"/>
    </row>
    <row r="8" spans="2:46" s="1" customFormat="1" ht="12" customHeight="1">
      <c r="B8" s="30"/>
      <c r="D8" s="25" t="s">
        <v>95</v>
      </c>
      <c r="L8" s="30"/>
    </row>
    <row r="9" spans="2:46" s="1" customFormat="1" ht="16.5" customHeight="1">
      <c r="B9" s="30"/>
      <c r="E9" s="197" t="s">
        <v>96</v>
      </c>
      <c r="F9" s="218"/>
      <c r="G9" s="218"/>
      <c r="H9" s="218"/>
      <c r="L9" s="30"/>
    </row>
    <row r="10" spans="2:46" s="1" customFormat="1" ht="10.199999999999999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9. 4. 2024</v>
      </c>
      <c r="L12" s="30"/>
    </row>
    <row r="13" spans="2:46" s="1" customFormat="1" ht="10.8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1</v>
      </c>
      <c r="L15" s="30"/>
    </row>
    <row r="16" spans="2:46" s="1" customFormat="1" ht="6.9" customHeight="1">
      <c r="B16" s="30"/>
      <c r="L16" s="30"/>
    </row>
    <row r="17" spans="2:12" s="1" customFormat="1" ht="12" customHeight="1">
      <c r="B17" s="30"/>
      <c r="D17" s="25" t="s">
        <v>29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9" t="str">
        <f>'Rekapitulace stavby'!E14</f>
        <v>Vyplň údaj</v>
      </c>
      <c r="F18" s="181"/>
      <c r="G18" s="181"/>
      <c r="H18" s="181"/>
      <c r="I18" s="25" t="s">
        <v>28</v>
      </c>
      <c r="J18" s="26" t="str">
        <f>'Rekapitulace stavby'!AN14</f>
        <v>Vyplň údaj</v>
      </c>
      <c r="L18" s="30"/>
    </row>
    <row r="19" spans="2:12" s="1" customFormat="1" ht="6.9" customHeight="1">
      <c r="B19" s="30"/>
      <c r="L19" s="30"/>
    </row>
    <row r="20" spans="2:12" s="1" customFormat="1" ht="12" customHeight="1">
      <c r="B20" s="30"/>
      <c r="D20" s="25" t="s">
        <v>31</v>
      </c>
      <c r="I20" s="25" t="s">
        <v>25</v>
      </c>
      <c r="J20" s="23" t="s">
        <v>32</v>
      </c>
      <c r="L20" s="30"/>
    </row>
    <row r="21" spans="2:12" s="1" customFormat="1" ht="18" customHeight="1">
      <c r="B21" s="30"/>
      <c r="E21" s="23" t="s">
        <v>33</v>
      </c>
      <c r="I21" s="25" t="s">
        <v>28</v>
      </c>
      <c r="J21" s="23" t="s">
        <v>1</v>
      </c>
      <c r="L21" s="30"/>
    </row>
    <row r="22" spans="2:12" s="1" customFormat="1" ht="6.9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32</v>
      </c>
      <c r="L23" s="30"/>
    </row>
    <row r="24" spans="2:12" s="1" customFormat="1" ht="18" customHeight="1">
      <c r="B24" s="30"/>
      <c r="E24" s="23" t="s">
        <v>33</v>
      </c>
      <c r="I24" s="25" t="s">
        <v>28</v>
      </c>
      <c r="J24" s="23" t="s">
        <v>1</v>
      </c>
      <c r="L24" s="30"/>
    </row>
    <row r="25" spans="2:12" s="1" customFormat="1" ht="6.9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186" t="s">
        <v>1</v>
      </c>
      <c r="F27" s="186"/>
      <c r="G27" s="186"/>
      <c r="H27" s="186"/>
      <c r="L27" s="87"/>
    </row>
    <row r="28" spans="2:12" s="1" customFormat="1" ht="6.9" customHeight="1">
      <c r="B28" s="30"/>
      <c r="L28" s="30"/>
    </row>
    <row r="29" spans="2:12" s="1" customFormat="1" ht="6.9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37</v>
      </c>
      <c r="J30" s="64">
        <f>ROUND(J122, 2)</f>
        <v>0</v>
      </c>
      <c r="L30" s="30"/>
    </row>
    <row r="31" spans="2:12" s="1" customFormat="1" ht="6.9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" customHeight="1">
      <c r="B33" s="30"/>
      <c r="D33" s="53" t="s">
        <v>41</v>
      </c>
      <c r="E33" s="25" t="s">
        <v>42</v>
      </c>
      <c r="F33" s="89">
        <f>ROUND((SUM(BE122:BE167)),  2)</f>
        <v>0</v>
      </c>
      <c r="I33" s="90">
        <v>0.21</v>
      </c>
      <c r="J33" s="89">
        <f>ROUND(((SUM(BE122:BE167))*I33),  2)</f>
        <v>0</v>
      </c>
      <c r="L33" s="30"/>
    </row>
    <row r="34" spans="2:12" s="1" customFormat="1" ht="14.4" customHeight="1">
      <c r="B34" s="30"/>
      <c r="E34" s="25" t="s">
        <v>43</v>
      </c>
      <c r="F34" s="89">
        <f>ROUND((SUM(BF122:BF167)),  2)</f>
        <v>0</v>
      </c>
      <c r="I34" s="90">
        <v>0.15</v>
      </c>
      <c r="J34" s="89">
        <f>ROUND(((SUM(BF122:BF167))*I34),  2)</f>
        <v>0</v>
      </c>
      <c r="L34" s="30"/>
    </row>
    <row r="35" spans="2:12" s="1" customFormat="1" ht="14.4" hidden="1" customHeight="1">
      <c r="B35" s="30"/>
      <c r="E35" s="25" t="s">
        <v>44</v>
      </c>
      <c r="F35" s="89">
        <f>ROUND((SUM(BG122:BG167)),  2)</f>
        <v>0</v>
      </c>
      <c r="I35" s="90">
        <v>0.21</v>
      </c>
      <c r="J35" s="89">
        <f>0</f>
        <v>0</v>
      </c>
      <c r="L35" s="30"/>
    </row>
    <row r="36" spans="2:12" s="1" customFormat="1" ht="14.4" hidden="1" customHeight="1">
      <c r="B36" s="30"/>
      <c r="E36" s="25" t="s">
        <v>45</v>
      </c>
      <c r="F36" s="89">
        <f>ROUND((SUM(BH122:BH167)),  2)</f>
        <v>0</v>
      </c>
      <c r="I36" s="90">
        <v>0.15</v>
      </c>
      <c r="J36" s="89">
        <f>0</f>
        <v>0</v>
      </c>
      <c r="L36" s="30"/>
    </row>
    <row r="37" spans="2:12" s="1" customFormat="1" ht="14.4" hidden="1" customHeight="1">
      <c r="B37" s="30"/>
      <c r="E37" s="25" t="s">
        <v>46</v>
      </c>
      <c r="F37" s="89">
        <f>ROUND((SUM(BI122:BI167)),  2)</f>
        <v>0</v>
      </c>
      <c r="I37" s="90">
        <v>0</v>
      </c>
      <c r="J37" s="89">
        <f>0</f>
        <v>0</v>
      </c>
      <c r="L37" s="30"/>
    </row>
    <row r="38" spans="2:12" s="1" customFormat="1" ht="6.9" customHeight="1">
      <c r="B38" s="30"/>
      <c r="L38" s="30"/>
    </row>
    <row r="39" spans="2:12" s="1" customFormat="1" ht="25.35" customHeight="1">
      <c r="B39" s="30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0"/>
    </row>
    <row r="40" spans="2:12" s="1" customFormat="1" ht="14.4" customHeight="1">
      <c r="B40" s="30"/>
      <c r="L40" s="30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0"/>
    </row>
    <row r="51" spans="2:12" ht="10.199999999999999">
      <c r="B51" s="18"/>
      <c r="L51" s="18"/>
    </row>
    <row r="52" spans="2:12" ht="10.199999999999999">
      <c r="B52" s="18"/>
      <c r="L52" s="18"/>
    </row>
    <row r="53" spans="2:12" ht="10.199999999999999">
      <c r="B53" s="18"/>
      <c r="L53" s="18"/>
    </row>
    <row r="54" spans="2:12" ht="10.199999999999999">
      <c r="B54" s="18"/>
      <c r="L54" s="18"/>
    </row>
    <row r="55" spans="2:12" ht="10.199999999999999">
      <c r="B55" s="18"/>
      <c r="L55" s="18"/>
    </row>
    <row r="56" spans="2:12" ht="10.199999999999999">
      <c r="B56" s="18"/>
      <c r="L56" s="18"/>
    </row>
    <row r="57" spans="2:12" ht="10.199999999999999">
      <c r="B57" s="18"/>
      <c r="L57" s="18"/>
    </row>
    <row r="58" spans="2:12" ht="10.199999999999999">
      <c r="B58" s="18"/>
      <c r="L58" s="18"/>
    </row>
    <row r="59" spans="2:12" ht="10.199999999999999">
      <c r="B59" s="18"/>
      <c r="L59" s="18"/>
    </row>
    <row r="60" spans="2:12" ht="10.199999999999999">
      <c r="B60" s="18"/>
      <c r="L60" s="18"/>
    </row>
    <row r="61" spans="2:12" s="1" customFormat="1" ht="13.2">
      <c r="B61" s="30"/>
      <c r="D61" s="41" t="s">
        <v>52</v>
      </c>
      <c r="E61" s="32"/>
      <c r="F61" s="97" t="s">
        <v>53</v>
      </c>
      <c r="G61" s="41" t="s">
        <v>52</v>
      </c>
      <c r="H61" s="32"/>
      <c r="I61" s="32"/>
      <c r="J61" s="98" t="s">
        <v>53</v>
      </c>
      <c r="K61" s="32"/>
      <c r="L61" s="30"/>
    </row>
    <row r="62" spans="2:12" ht="10.199999999999999">
      <c r="B62" s="18"/>
      <c r="L62" s="18"/>
    </row>
    <row r="63" spans="2:12" ht="10.199999999999999">
      <c r="B63" s="18"/>
      <c r="L63" s="18"/>
    </row>
    <row r="64" spans="2:12" ht="10.199999999999999">
      <c r="B64" s="18"/>
      <c r="L64" s="18"/>
    </row>
    <row r="65" spans="2:12" s="1" customFormat="1" ht="13.2">
      <c r="B65" s="30"/>
      <c r="D65" s="39" t="s">
        <v>54</v>
      </c>
      <c r="E65" s="40"/>
      <c r="F65" s="40"/>
      <c r="G65" s="39" t="s">
        <v>55</v>
      </c>
      <c r="H65" s="40"/>
      <c r="I65" s="40"/>
      <c r="J65" s="40"/>
      <c r="K65" s="40"/>
      <c r="L65" s="30"/>
    </row>
    <row r="66" spans="2:12" ht="10.199999999999999">
      <c r="B66" s="18"/>
      <c r="L66" s="18"/>
    </row>
    <row r="67" spans="2:12" ht="10.199999999999999">
      <c r="B67" s="18"/>
      <c r="L67" s="18"/>
    </row>
    <row r="68" spans="2:12" ht="10.199999999999999">
      <c r="B68" s="18"/>
      <c r="L68" s="18"/>
    </row>
    <row r="69" spans="2:12" ht="10.199999999999999">
      <c r="B69" s="18"/>
      <c r="L69" s="18"/>
    </row>
    <row r="70" spans="2:12" ht="10.199999999999999">
      <c r="B70" s="18"/>
      <c r="L70" s="18"/>
    </row>
    <row r="71" spans="2:12" ht="10.199999999999999">
      <c r="B71" s="18"/>
      <c r="L71" s="18"/>
    </row>
    <row r="72" spans="2:12" ht="10.199999999999999">
      <c r="B72" s="18"/>
      <c r="L72" s="18"/>
    </row>
    <row r="73" spans="2:12" ht="10.199999999999999">
      <c r="B73" s="18"/>
      <c r="L73" s="18"/>
    </row>
    <row r="74" spans="2:12" ht="10.199999999999999">
      <c r="B74" s="18"/>
      <c r="L74" s="18"/>
    </row>
    <row r="75" spans="2:12" ht="10.199999999999999">
      <c r="B75" s="18"/>
      <c r="L75" s="18"/>
    </row>
    <row r="76" spans="2:12" s="1" customFormat="1" ht="13.2">
      <c r="B76" s="30"/>
      <c r="D76" s="41" t="s">
        <v>52</v>
      </c>
      <c r="E76" s="32"/>
      <c r="F76" s="97" t="s">
        <v>53</v>
      </c>
      <c r="G76" s="41" t="s">
        <v>52</v>
      </c>
      <c r="H76" s="32"/>
      <c r="I76" s="32"/>
      <c r="J76" s="98" t="s">
        <v>53</v>
      </c>
      <c r="K76" s="32"/>
      <c r="L76" s="30"/>
    </row>
    <row r="77" spans="2:12" s="1" customFormat="1" ht="14.4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" hidden="1" customHeight="1">
      <c r="B82" s="30"/>
      <c r="C82" s="19" t="s">
        <v>97</v>
      </c>
      <c r="L82" s="30"/>
    </row>
    <row r="83" spans="2:47" s="1" customFormat="1" ht="6.9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26.25" hidden="1" customHeight="1">
      <c r="B85" s="30"/>
      <c r="E85" s="216" t="str">
        <f>E7</f>
        <v>DPK Štvanice, ř.km 49,85 - 50,1, levý břeh - oprava břehového opevnění</v>
      </c>
      <c r="F85" s="217"/>
      <c r="G85" s="217"/>
      <c r="H85" s="217"/>
      <c r="L85" s="30"/>
    </row>
    <row r="86" spans="2:47" s="1" customFormat="1" ht="12" hidden="1" customHeight="1">
      <c r="B86" s="30"/>
      <c r="C86" s="25" t="s">
        <v>95</v>
      </c>
      <c r="L86" s="30"/>
    </row>
    <row r="87" spans="2:47" s="1" customFormat="1" ht="16.5" hidden="1" customHeight="1">
      <c r="B87" s="30"/>
      <c r="E87" s="197" t="str">
        <f>E9</f>
        <v>00 - VRN</v>
      </c>
      <c r="F87" s="218"/>
      <c r="G87" s="218"/>
      <c r="H87" s="218"/>
      <c r="L87" s="30"/>
    </row>
    <row r="88" spans="2:47" s="1" customFormat="1" ht="6.9" hidden="1" customHeight="1">
      <c r="B88" s="30"/>
      <c r="L88" s="30"/>
    </row>
    <row r="89" spans="2:47" s="1" customFormat="1" ht="12" hidden="1" customHeight="1">
      <c r="B89" s="30"/>
      <c r="C89" s="25" t="s">
        <v>20</v>
      </c>
      <c r="F89" s="23" t="str">
        <f>F12</f>
        <v>VD Štvanice</v>
      </c>
      <c r="I89" s="25" t="s">
        <v>22</v>
      </c>
      <c r="J89" s="50" t="str">
        <f>IF(J12="","",J12)</f>
        <v>9. 4. 2024</v>
      </c>
      <c r="L89" s="30"/>
    </row>
    <row r="90" spans="2:47" s="1" customFormat="1" ht="6.9" hidden="1" customHeight="1">
      <c r="B90" s="30"/>
      <c r="L90" s="30"/>
    </row>
    <row r="91" spans="2:47" s="1" customFormat="1" ht="15.15" hidden="1" customHeight="1">
      <c r="B91" s="30"/>
      <c r="C91" s="25" t="s">
        <v>24</v>
      </c>
      <c r="F91" s="23" t="str">
        <f>E15</f>
        <v>Povodí Vltavy, s.p.</v>
      </c>
      <c r="I91" s="25" t="s">
        <v>31</v>
      </c>
      <c r="J91" s="28" t="str">
        <f>E21</f>
        <v>Ing. M. Klimešová</v>
      </c>
      <c r="L91" s="30"/>
    </row>
    <row r="92" spans="2:47" s="1" customFormat="1" ht="15.15" hidden="1" customHeight="1">
      <c r="B92" s="30"/>
      <c r="C92" s="25" t="s">
        <v>29</v>
      </c>
      <c r="F92" s="23" t="str">
        <f>IF(E18="","",E18)</f>
        <v>Vyplň údaj</v>
      </c>
      <c r="I92" s="25" t="s">
        <v>35</v>
      </c>
      <c r="J92" s="28" t="str">
        <f>E24</f>
        <v>Ing. M. Klimešová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98</v>
      </c>
      <c r="D94" s="91"/>
      <c r="E94" s="91"/>
      <c r="F94" s="91"/>
      <c r="G94" s="91"/>
      <c r="H94" s="91"/>
      <c r="I94" s="91"/>
      <c r="J94" s="100" t="s">
        <v>99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8" hidden="1" customHeight="1">
      <c r="B96" s="30"/>
      <c r="C96" s="101" t="s">
        <v>100</v>
      </c>
      <c r="J96" s="64">
        <f>J122</f>
        <v>0</v>
      </c>
      <c r="L96" s="30"/>
      <c r="AU96" s="15" t="s">
        <v>101</v>
      </c>
    </row>
    <row r="97" spans="2:12" s="8" customFormat="1" ht="24.9" hidden="1" customHeight="1">
      <c r="B97" s="102"/>
      <c r="D97" s="103" t="s">
        <v>102</v>
      </c>
      <c r="E97" s="104"/>
      <c r="F97" s="104"/>
      <c r="G97" s="104"/>
      <c r="H97" s="104"/>
      <c r="I97" s="104"/>
      <c r="J97" s="105">
        <f>J123</f>
        <v>0</v>
      </c>
      <c r="L97" s="102"/>
    </row>
    <row r="98" spans="2:12" s="9" customFormat="1" ht="19.95" hidden="1" customHeight="1">
      <c r="B98" s="106"/>
      <c r="D98" s="107" t="s">
        <v>103</v>
      </c>
      <c r="E98" s="108"/>
      <c r="F98" s="108"/>
      <c r="G98" s="108"/>
      <c r="H98" s="108"/>
      <c r="I98" s="108"/>
      <c r="J98" s="109">
        <f>J124</f>
        <v>0</v>
      </c>
      <c r="L98" s="106"/>
    </row>
    <row r="99" spans="2:12" s="9" customFormat="1" ht="19.95" hidden="1" customHeight="1">
      <c r="B99" s="106"/>
      <c r="D99" s="107" t="s">
        <v>104</v>
      </c>
      <c r="E99" s="108"/>
      <c r="F99" s="108"/>
      <c r="G99" s="108"/>
      <c r="H99" s="108"/>
      <c r="I99" s="108"/>
      <c r="J99" s="109">
        <f>J140</f>
        <v>0</v>
      </c>
      <c r="L99" s="106"/>
    </row>
    <row r="100" spans="2:12" s="9" customFormat="1" ht="19.95" hidden="1" customHeight="1">
      <c r="B100" s="106"/>
      <c r="D100" s="107" t="s">
        <v>105</v>
      </c>
      <c r="E100" s="108"/>
      <c r="F100" s="108"/>
      <c r="G100" s="108"/>
      <c r="H100" s="108"/>
      <c r="I100" s="108"/>
      <c r="J100" s="109">
        <f>J151</f>
        <v>0</v>
      </c>
      <c r="L100" s="106"/>
    </row>
    <row r="101" spans="2:12" s="9" customFormat="1" ht="19.95" hidden="1" customHeight="1">
      <c r="B101" s="106"/>
      <c r="D101" s="107" t="s">
        <v>106</v>
      </c>
      <c r="E101" s="108"/>
      <c r="F101" s="108"/>
      <c r="G101" s="108"/>
      <c r="H101" s="108"/>
      <c r="I101" s="108"/>
      <c r="J101" s="109">
        <f>J155</f>
        <v>0</v>
      </c>
      <c r="L101" s="106"/>
    </row>
    <row r="102" spans="2:12" s="9" customFormat="1" ht="19.95" hidden="1" customHeight="1">
      <c r="B102" s="106"/>
      <c r="D102" s="107" t="s">
        <v>107</v>
      </c>
      <c r="E102" s="108"/>
      <c r="F102" s="108"/>
      <c r="G102" s="108"/>
      <c r="H102" s="108"/>
      <c r="I102" s="108"/>
      <c r="J102" s="109">
        <f>J165</f>
        <v>0</v>
      </c>
      <c r="L102" s="106"/>
    </row>
    <row r="103" spans="2:12" s="1" customFormat="1" ht="21.75" hidden="1" customHeight="1">
      <c r="B103" s="30"/>
      <c r="L103" s="30"/>
    </row>
    <row r="104" spans="2:12" s="1" customFormat="1" ht="6.9" hidden="1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30"/>
    </row>
    <row r="105" spans="2:12" ht="10.199999999999999" hidden="1"/>
    <row r="106" spans="2:12" ht="10.199999999999999" hidden="1"/>
    <row r="107" spans="2:12" ht="10.199999999999999" hidden="1"/>
    <row r="108" spans="2:12" s="1" customFormat="1" ht="6.9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0"/>
    </row>
    <row r="109" spans="2:12" s="1" customFormat="1" ht="24.9" customHeight="1">
      <c r="B109" s="30"/>
      <c r="C109" s="19" t="s">
        <v>108</v>
      </c>
      <c r="L109" s="30"/>
    </row>
    <row r="110" spans="2:12" s="1" customFormat="1" ht="6.9" customHeight="1">
      <c r="B110" s="30"/>
      <c r="L110" s="30"/>
    </row>
    <row r="111" spans="2:12" s="1" customFormat="1" ht="12" customHeight="1">
      <c r="B111" s="30"/>
      <c r="C111" s="25" t="s">
        <v>16</v>
      </c>
      <c r="L111" s="30"/>
    </row>
    <row r="112" spans="2:12" s="1" customFormat="1" ht="26.25" customHeight="1">
      <c r="B112" s="30"/>
      <c r="E112" s="216" t="str">
        <f>E7</f>
        <v>DPK Štvanice, ř.km 49,85 - 50,1, levý břeh - oprava břehového opevnění</v>
      </c>
      <c r="F112" s="217"/>
      <c r="G112" s="217"/>
      <c r="H112" s="217"/>
      <c r="L112" s="30"/>
    </row>
    <row r="113" spans="2:65" s="1" customFormat="1" ht="12" customHeight="1">
      <c r="B113" s="30"/>
      <c r="C113" s="25" t="s">
        <v>95</v>
      </c>
      <c r="L113" s="30"/>
    </row>
    <row r="114" spans="2:65" s="1" customFormat="1" ht="16.5" customHeight="1">
      <c r="B114" s="30"/>
      <c r="E114" s="197" t="str">
        <f>E9</f>
        <v>00 - VRN</v>
      </c>
      <c r="F114" s="218"/>
      <c r="G114" s="218"/>
      <c r="H114" s="218"/>
      <c r="L114" s="30"/>
    </row>
    <row r="115" spans="2:65" s="1" customFormat="1" ht="6.9" customHeight="1">
      <c r="B115" s="30"/>
      <c r="L115" s="30"/>
    </row>
    <row r="116" spans="2:65" s="1" customFormat="1" ht="12" customHeight="1">
      <c r="B116" s="30"/>
      <c r="C116" s="25" t="s">
        <v>20</v>
      </c>
      <c r="F116" s="23" t="str">
        <f>F12</f>
        <v>VD Štvanice</v>
      </c>
      <c r="I116" s="25" t="s">
        <v>22</v>
      </c>
      <c r="J116" s="50" t="str">
        <f>IF(J12="","",J12)</f>
        <v>9. 4. 2024</v>
      </c>
      <c r="L116" s="30"/>
    </row>
    <row r="117" spans="2:65" s="1" customFormat="1" ht="6.9" customHeight="1">
      <c r="B117" s="30"/>
      <c r="L117" s="30"/>
    </row>
    <row r="118" spans="2:65" s="1" customFormat="1" ht="15.15" customHeight="1">
      <c r="B118" s="30"/>
      <c r="C118" s="25" t="s">
        <v>24</v>
      </c>
      <c r="F118" s="23" t="str">
        <f>E15</f>
        <v>Povodí Vltavy, s.p.</v>
      </c>
      <c r="I118" s="25" t="s">
        <v>31</v>
      </c>
      <c r="J118" s="28" t="str">
        <f>E21</f>
        <v>Ing. M. Klimešová</v>
      </c>
      <c r="L118" s="30"/>
    </row>
    <row r="119" spans="2:65" s="1" customFormat="1" ht="15.15" customHeight="1">
      <c r="B119" s="30"/>
      <c r="C119" s="25" t="s">
        <v>29</v>
      </c>
      <c r="F119" s="23" t="str">
        <f>IF(E18="","",E18)</f>
        <v>Vyplň údaj</v>
      </c>
      <c r="I119" s="25" t="s">
        <v>35</v>
      </c>
      <c r="J119" s="28" t="str">
        <f>E24</f>
        <v>Ing. M. Klimešová</v>
      </c>
      <c r="L119" s="30"/>
    </row>
    <row r="120" spans="2:65" s="1" customFormat="1" ht="10.35" customHeight="1">
      <c r="B120" s="30"/>
      <c r="L120" s="30"/>
    </row>
    <row r="121" spans="2:65" s="10" customFormat="1" ht="29.25" customHeight="1">
      <c r="B121" s="110"/>
      <c r="C121" s="111" t="s">
        <v>109</v>
      </c>
      <c r="D121" s="112" t="s">
        <v>62</v>
      </c>
      <c r="E121" s="112" t="s">
        <v>58</v>
      </c>
      <c r="F121" s="112" t="s">
        <v>59</v>
      </c>
      <c r="G121" s="112" t="s">
        <v>110</v>
      </c>
      <c r="H121" s="112" t="s">
        <v>111</v>
      </c>
      <c r="I121" s="112" t="s">
        <v>112</v>
      </c>
      <c r="J121" s="113" t="s">
        <v>99</v>
      </c>
      <c r="K121" s="114" t="s">
        <v>113</v>
      </c>
      <c r="L121" s="110"/>
      <c r="M121" s="57" t="s">
        <v>1</v>
      </c>
      <c r="N121" s="58" t="s">
        <v>41</v>
      </c>
      <c r="O121" s="58" t="s">
        <v>114</v>
      </c>
      <c r="P121" s="58" t="s">
        <v>115</v>
      </c>
      <c r="Q121" s="58" t="s">
        <v>116</v>
      </c>
      <c r="R121" s="58" t="s">
        <v>117</v>
      </c>
      <c r="S121" s="58" t="s">
        <v>118</v>
      </c>
      <c r="T121" s="59" t="s">
        <v>119</v>
      </c>
    </row>
    <row r="122" spans="2:65" s="1" customFormat="1" ht="22.8" customHeight="1">
      <c r="B122" s="30"/>
      <c r="C122" s="62" t="s">
        <v>120</v>
      </c>
      <c r="J122" s="115">
        <f>BK122</f>
        <v>0</v>
      </c>
      <c r="L122" s="30"/>
      <c r="M122" s="60"/>
      <c r="N122" s="51"/>
      <c r="O122" s="51"/>
      <c r="P122" s="116">
        <f>P123</f>
        <v>0</v>
      </c>
      <c r="Q122" s="51"/>
      <c r="R122" s="116">
        <f>R123</f>
        <v>0</v>
      </c>
      <c r="S122" s="51"/>
      <c r="T122" s="117">
        <f>T123</f>
        <v>0</v>
      </c>
      <c r="AT122" s="15" t="s">
        <v>76</v>
      </c>
      <c r="AU122" s="15" t="s">
        <v>101</v>
      </c>
      <c r="BK122" s="118">
        <f>BK123</f>
        <v>0</v>
      </c>
    </row>
    <row r="123" spans="2:65" s="11" customFormat="1" ht="25.95" customHeight="1">
      <c r="B123" s="119"/>
      <c r="D123" s="120" t="s">
        <v>76</v>
      </c>
      <c r="E123" s="121" t="s">
        <v>83</v>
      </c>
      <c r="F123" s="121" t="s">
        <v>121</v>
      </c>
      <c r="I123" s="122"/>
      <c r="J123" s="123">
        <f>BK123</f>
        <v>0</v>
      </c>
      <c r="L123" s="119"/>
      <c r="M123" s="124"/>
      <c r="P123" s="125">
        <f>P124+P140+P151+P155+P165</f>
        <v>0</v>
      </c>
      <c r="R123" s="125">
        <f>R124+R140+R151+R155+R165</f>
        <v>0</v>
      </c>
      <c r="T123" s="126">
        <f>T124+T140+T151+T155+T165</f>
        <v>0</v>
      </c>
      <c r="AR123" s="120" t="s">
        <v>122</v>
      </c>
      <c r="AT123" s="127" t="s">
        <v>76</v>
      </c>
      <c r="AU123" s="127" t="s">
        <v>77</v>
      </c>
      <c r="AY123" s="120" t="s">
        <v>123</v>
      </c>
      <c r="BK123" s="128">
        <f>BK124+BK140+BK151+BK155+BK165</f>
        <v>0</v>
      </c>
    </row>
    <row r="124" spans="2:65" s="11" customFormat="1" ht="22.8" customHeight="1">
      <c r="B124" s="119"/>
      <c r="D124" s="120" t="s">
        <v>76</v>
      </c>
      <c r="E124" s="129" t="s">
        <v>124</v>
      </c>
      <c r="F124" s="129" t="s">
        <v>125</v>
      </c>
      <c r="I124" s="122"/>
      <c r="J124" s="130">
        <f>BK124</f>
        <v>0</v>
      </c>
      <c r="L124" s="119"/>
      <c r="M124" s="124"/>
      <c r="P124" s="125">
        <f>SUM(P125:P139)</f>
        <v>0</v>
      </c>
      <c r="R124" s="125">
        <f>SUM(R125:R139)</f>
        <v>0</v>
      </c>
      <c r="T124" s="126">
        <f>SUM(T125:T139)</f>
        <v>0</v>
      </c>
      <c r="AR124" s="120" t="s">
        <v>122</v>
      </c>
      <c r="AT124" s="127" t="s">
        <v>76</v>
      </c>
      <c r="AU124" s="127" t="s">
        <v>85</v>
      </c>
      <c r="AY124" s="120" t="s">
        <v>123</v>
      </c>
      <c r="BK124" s="128">
        <f>SUM(BK125:BK139)</f>
        <v>0</v>
      </c>
    </row>
    <row r="125" spans="2:65" s="1" customFormat="1" ht="16.5" customHeight="1">
      <c r="B125" s="30"/>
      <c r="C125" s="131" t="s">
        <v>85</v>
      </c>
      <c r="D125" s="131" t="s">
        <v>126</v>
      </c>
      <c r="E125" s="132" t="s">
        <v>127</v>
      </c>
      <c r="F125" s="133" t="s">
        <v>128</v>
      </c>
      <c r="G125" s="134" t="s">
        <v>129</v>
      </c>
      <c r="H125" s="135">
        <v>1</v>
      </c>
      <c r="I125" s="136"/>
      <c r="J125" s="137">
        <f>ROUND(I125*H125,2)</f>
        <v>0</v>
      </c>
      <c r="K125" s="138"/>
      <c r="L125" s="30"/>
      <c r="M125" s="139" t="s">
        <v>1</v>
      </c>
      <c r="N125" s="140" t="s">
        <v>42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130</v>
      </c>
      <c r="AT125" s="143" t="s">
        <v>126</v>
      </c>
      <c r="AU125" s="143" t="s">
        <v>87</v>
      </c>
      <c r="AY125" s="15" t="s">
        <v>123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5" t="s">
        <v>85</v>
      </c>
      <c r="BK125" s="144">
        <f>ROUND(I125*H125,2)</f>
        <v>0</v>
      </c>
      <c r="BL125" s="15" t="s">
        <v>130</v>
      </c>
      <c r="BM125" s="143" t="s">
        <v>131</v>
      </c>
    </row>
    <row r="126" spans="2:65" s="1" customFormat="1" ht="10.199999999999999">
      <c r="B126" s="30"/>
      <c r="D126" s="145" t="s">
        <v>132</v>
      </c>
      <c r="F126" s="146" t="s">
        <v>133</v>
      </c>
      <c r="I126" s="147"/>
      <c r="L126" s="30"/>
      <c r="M126" s="148"/>
      <c r="T126" s="54"/>
      <c r="AT126" s="15" t="s">
        <v>132</v>
      </c>
      <c r="AU126" s="15" t="s">
        <v>87</v>
      </c>
    </row>
    <row r="127" spans="2:65" s="1" customFormat="1" ht="16.5" customHeight="1">
      <c r="B127" s="30"/>
      <c r="C127" s="131" t="s">
        <v>87</v>
      </c>
      <c r="D127" s="131" t="s">
        <v>126</v>
      </c>
      <c r="E127" s="132" t="s">
        <v>134</v>
      </c>
      <c r="F127" s="133" t="s">
        <v>135</v>
      </c>
      <c r="G127" s="134" t="s">
        <v>129</v>
      </c>
      <c r="H127" s="135">
        <v>2</v>
      </c>
      <c r="I127" s="136"/>
      <c r="J127" s="137">
        <f>ROUND(I127*H127,2)</f>
        <v>0</v>
      </c>
      <c r="K127" s="138"/>
      <c r="L127" s="30"/>
      <c r="M127" s="139" t="s">
        <v>1</v>
      </c>
      <c r="N127" s="140" t="s">
        <v>42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130</v>
      </c>
      <c r="AT127" s="143" t="s">
        <v>126</v>
      </c>
      <c r="AU127" s="143" t="s">
        <v>87</v>
      </c>
      <c r="AY127" s="15" t="s">
        <v>123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5" t="s">
        <v>85</v>
      </c>
      <c r="BK127" s="144">
        <f>ROUND(I127*H127,2)</f>
        <v>0</v>
      </c>
      <c r="BL127" s="15" t="s">
        <v>130</v>
      </c>
      <c r="BM127" s="143" t="s">
        <v>136</v>
      </c>
    </row>
    <row r="128" spans="2:65" s="1" customFormat="1" ht="10.199999999999999">
      <c r="B128" s="30"/>
      <c r="D128" s="145" t="s">
        <v>132</v>
      </c>
      <c r="F128" s="146" t="s">
        <v>135</v>
      </c>
      <c r="I128" s="147"/>
      <c r="L128" s="30"/>
      <c r="M128" s="148"/>
      <c r="T128" s="54"/>
      <c r="AT128" s="15" t="s">
        <v>132</v>
      </c>
      <c r="AU128" s="15" t="s">
        <v>87</v>
      </c>
    </row>
    <row r="129" spans="2:65" s="1" customFormat="1" ht="19.2">
      <c r="B129" s="30"/>
      <c r="D129" s="145" t="s">
        <v>137</v>
      </c>
      <c r="F129" s="149" t="s">
        <v>138</v>
      </c>
      <c r="I129" s="147"/>
      <c r="L129" s="30"/>
      <c r="M129" s="148"/>
      <c r="T129" s="54"/>
      <c r="AT129" s="15" t="s">
        <v>137</v>
      </c>
      <c r="AU129" s="15" t="s">
        <v>87</v>
      </c>
    </row>
    <row r="130" spans="2:65" s="1" customFormat="1" ht="16.5" customHeight="1">
      <c r="B130" s="30"/>
      <c r="C130" s="131" t="s">
        <v>139</v>
      </c>
      <c r="D130" s="131" t="s">
        <v>126</v>
      </c>
      <c r="E130" s="132" t="s">
        <v>140</v>
      </c>
      <c r="F130" s="133" t="s">
        <v>141</v>
      </c>
      <c r="G130" s="134" t="s">
        <v>129</v>
      </c>
      <c r="H130" s="135">
        <v>1</v>
      </c>
      <c r="I130" s="136"/>
      <c r="J130" s="137">
        <f>ROUND(I130*H130,2)</f>
        <v>0</v>
      </c>
      <c r="K130" s="138"/>
      <c r="L130" s="30"/>
      <c r="M130" s="139" t="s">
        <v>1</v>
      </c>
      <c r="N130" s="140" t="s">
        <v>42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130</v>
      </c>
      <c r="AT130" s="143" t="s">
        <v>126</v>
      </c>
      <c r="AU130" s="143" t="s">
        <v>87</v>
      </c>
      <c r="AY130" s="15" t="s">
        <v>123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5" t="s">
        <v>85</v>
      </c>
      <c r="BK130" s="144">
        <f>ROUND(I130*H130,2)</f>
        <v>0</v>
      </c>
      <c r="BL130" s="15" t="s">
        <v>130</v>
      </c>
      <c r="BM130" s="143" t="s">
        <v>142</v>
      </c>
    </row>
    <row r="131" spans="2:65" s="1" customFormat="1" ht="10.199999999999999">
      <c r="B131" s="30"/>
      <c r="D131" s="145" t="s">
        <v>132</v>
      </c>
      <c r="F131" s="146" t="s">
        <v>133</v>
      </c>
      <c r="I131" s="147"/>
      <c r="L131" s="30"/>
      <c r="M131" s="148"/>
      <c r="T131" s="54"/>
      <c r="AT131" s="15" t="s">
        <v>132</v>
      </c>
      <c r="AU131" s="15" t="s">
        <v>87</v>
      </c>
    </row>
    <row r="132" spans="2:65" s="1" customFormat="1" ht="16.5" customHeight="1">
      <c r="B132" s="30"/>
      <c r="C132" s="131" t="s">
        <v>143</v>
      </c>
      <c r="D132" s="131" t="s">
        <v>126</v>
      </c>
      <c r="E132" s="132" t="s">
        <v>144</v>
      </c>
      <c r="F132" s="133" t="s">
        <v>145</v>
      </c>
      <c r="G132" s="134" t="s">
        <v>129</v>
      </c>
      <c r="H132" s="135">
        <v>2</v>
      </c>
      <c r="I132" s="136"/>
      <c r="J132" s="137">
        <f>ROUND(I132*H132,2)</f>
        <v>0</v>
      </c>
      <c r="K132" s="138"/>
      <c r="L132" s="30"/>
      <c r="M132" s="139" t="s">
        <v>1</v>
      </c>
      <c r="N132" s="140" t="s">
        <v>42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130</v>
      </c>
      <c r="AT132" s="143" t="s">
        <v>126</v>
      </c>
      <c r="AU132" s="143" t="s">
        <v>87</v>
      </c>
      <c r="AY132" s="15" t="s">
        <v>123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5" t="s">
        <v>85</v>
      </c>
      <c r="BK132" s="144">
        <f>ROUND(I132*H132,2)</f>
        <v>0</v>
      </c>
      <c r="BL132" s="15" t="s">
        <v>130</v>
      </c>
      <c r="BM132" s="143" t="s">
        <v>146</v>
      </c>
    </row>
    <row r="133" spans="2:65" s="1" customFormat="1" ht="10.199999999999999">
      <c r="B133" s="30"/>
      <c r="D133" s="145" t="s">
        <v>132</v>
      </c>
      <c r="F133" s="146" t="s">
        <v>147</v>
      </c>
      <c r="I133" s="147"/>
      <c r="L133" s="30"/>
      <c r="M133" s="148"/>
      <c r="T133" s="54"/>
      <c r="AT133" s="15" t="s">
        <v>132</v>
      </c>
      <c r="AU133" s="15" t="s">
        <v>87</v>
      </c>
    </row>
    <row r="134" spans="2:65" s="1" customFormat="1" ht="19.2">
      <c r="B134" s="30"/>
      <c r="D134" s="145" t="s">
        <v>137</v>
      </c>
      <c r="F134" s="149" t="s">
        <v>148</v>
      </c>
      <c r="I134" s="147"/>
      <c r="L134" s="30"/>
      <c r="M134" s="148"/>
      <c r="T134" s="54"/>
      <c r="AT134" s="15" t="s">
        <v>137</v>
      </c>
      <c r="AU134" s="15" t="s">
        <v>87</v>
      </c>
    </row>
    <row r="135" spans="2:65" s="1" customFormat="1" ht="16.5" customHeight="1">
      <c r="B135" s="30"/>
      <c r="C135" s="131" t="s">
        <v>122</v>
      </c>
      <c r="D135" s="131" t="s">
        <v>126</v>
      </c>
      <c r="E135" s="132" t="s">
        <v>149</v>
      </c>
      <c r="F135" s="133" t="s">
        <v>150</v>
      </c>
      <c r="G135" s="134" t="s">
        <v>129</v>
      </c>
      <c r="H135" s="135">
        <v>1</v>
      </c>
      <c r="I135" s="136"/>
      <c r="J135" s="137">
        <f>ROUND(I135*H135,2)</f>
        <v>0</v>
      </c>
      <c r="K135" s="138"/>
      <c r="L135" s="30"/>
      <c r="M135" s="139" t="s">
        <v>1</v>
      </c>
      <c r="N135" s="140" t="s">
        <v>42</v>
      </c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143" t="s">
        <v>130</v>
      </c>
      <c r="AT135" s="143" t="s">
        <v>126</v>
      </c>
      <c r="AU135" s="143" t="s">
        <v>87</v>
      </c>
      <c r="AY135" s="15" t="s">
        <v>123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5" t="s">
        <v>85</v>
      </c>
      <c r="BK135" s="144">
        <f>ROUND(I135*H135,2)</f>
        <v>0</v>
      </c>
      <c r="BL135" s="15" t="s">
        <v>130</v>
      </c>
      <c r="BM135" s="143" t="s">
        <v>151</v>
      </c>
    </row>
    <row r="136" spans="2:65" s="1" customFormat="1" ht="10.199999999999999">
      <c r="B136" s="30"/>
      <c r="D136" s="145" t="s">
        <v>132</v>
      </c>
      <c r="F136" s="146" t="s">
        <v>152</v>
      </c>
      <c r="I136" s="147"/>
      <c r="L136" s="30"/>
      <c r="M136" s="148"/>
      <c r="T136" s="54"/>
      <c r="AT136" s="15" t="s">
        <v>132</v>
      </c>
      <c r="AU136" s="15" t="s">
        <v>87</v>
      </c>
    </row>
    <row r="137" spans="2:65" s="1" customFormat="1" ht="16.5" customHeight="1">
      <c r="B137" s="30"/>
      <c r="C137" s="131" t="s">
        <v>153</v>
      </c>
      <c r="D137" s="131" t="s">
        <v>126</v>
      </c>
      <c r="E137" s="132" t="s">
        <v>154</v>
      </c>
      <c r="F137" s="133" t="s">
        <v>155</v>
      </c>
      <c r="G137" s="134" t="s">
        <v>156</v>
      </c>
      <c r="H137" s="135">
        <v>1</v>
      </c>
      <c r="I137" s="136"/>
      <c r="J137" s="137">
        <f>ROUND(I137*H137,2)</f>
        <v>0</v>
      </c>
      <c r="K137" s="138"/>
      <c r="L137" s="30"/>
      <c r="M137" s="139" t="s">
        <v>1</v>
      </c>
      <c r="N137" s="140" t="s">
        <v>42</v>
      </c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130</v>
      </c>
      <c r="AT137" s="143" t="s">
        <v>126</v>
      </c>
      <c r="AU137" s="143" t="s">
        <v>87</v>
      </c>
      <c r="AY137" s="15" t="s">
        <v>123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5" t="s">
        <v>85</v>
      </c>
      <c r="BK137" s="144">
        <f>ROUND(I137*H137,2)</f>
        <v>0</v>
      </c>
      <c r="BL137" s="15" t="s">
        <v>130</v>
      </c>
      <c r="BM137" s="143" t="s">
        <v>157</v>
      </c>
    </row>
    <row r="138" spans="2:65" s="1" customFormat="1" ht="10.199999999999999">
      <c r="B138" s="30"/>
      <c r="D138" s="145" t="s">
        <v>132</v>
      </c>
      <c r="F138" s="146" t="s">
        <v>155</v>
      </c>
      <c r="I138" s="147"/>
      <c r="L138" s="30"/>
      <c r="M138" s="148"/>
      <c r="T138" s="54"/>
      <c r="AT138" s="15" t="s">
        <v>132</v>
      </c>
      <c r="AU138" s="15" t="s">
        <v>87</v>
      </c>
    </row>
    <row r="139" spans="2:65" s="1" customFormat="1" ht="28.8">
      <c r="B139" s="30"/>
      <c r="D139" s="145" t="s">
        <v>137</v>
      </c>
      <c r="F139" s="149" t="s">
        <v>158</v>
      </c>
      <c r="I139" s="147"/>
      <c r="L139" s="30"/>
      <c r="M139" s="148"/>
      <c r="T139" s="54"/>
      <c r="AT139" s="15" t="s">
        <v>137</v>
      </c>
      <c r="AU139" s="15" t="s">
        <v>87</v>
      </c>
    </row>
    <row r="140" spans="2:65" s="11" customFormat="1" ht="22.8" customHeight="1">
      <c r="B140" s="119"/>
      <c r="D140" s="120" t="s">
        <v>76</v>
      </c>
      <c r="E140" s="129" t="s">
        <v>159</v>
      </c>
      <c r="F140" s="129" t="s">
        <v>160</v>
      </c>
      <c r="I140" s="122"/>
      <c r="J140" s="130">
        <f>BK140</f>
        <v>0</v>
      </c>
      <c r="L140" s="119"/>
      <c r="M140" s="124"/>
      <c r="P140" s="125">
        <f>SUM(P141:P150)</f>
        <v>0</v>
      </c>
      <c r="R140" s="125">
        <f>SUM(R141:R150)</f>
        <v>0</v>
      </c>
      <c r="T140" s="126">
        <f>SUM(T141:T150)</f>
        <v>0</v>
      </c>
      <c r="AR140" s="120" t="s">
        <v>122</v>
      </c>
      <c r="AT140" s="127" t="s">
        <v>76</v>
      </c>
      <c r="AU140" s="127" t="s">
        <v>85</v>
      </c>
      <c r="AY140" s="120" t="s">
        <v>123</v>
      </c>
      <c r="BK140" s="128">
        <f>SUM(BK141:BK150)</f>
        <v>0</v>
      </c>
    </row>
    <row r="141" spans="2:65" s="1" customFormat="1" ht="16.5" customHeight="1">
      <c r="B141" s="30"/>
      <c r="C141" s="131" t="s">
        <v>161</v>
      </c>
      <c r="D141" s="131" t="s">
        <v>126</v>
      </c>
      <c r="E141" s="132" t="s">
        <v>162</v>
      </c>
      <c r="F141" s="133" t="s">
        <v>163</v>
      </c>
      <c r="G141" s="134" t="s">
        <v>156</v>
      </c>
      <c r="H141" s="135">
        <v>1</v>
      </c>
      <c r="I141" s="136"/>
      <c r="J141" s="137">
        <f>ROUND(I141*H141,2)</f>
        <v>0</v>
      </c>
      <c r="K141" s="138"/>
      <c r="L141" s="30"/>
      <c r="M141" s="139" t="s">
        <v>1</v>
      </c>
      <c r="N141" s="140" t="s">
        <v>42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130</v>
      </c>
      <c r="AT141" s="143" t="s">
        <v>126</v>
      </c>
      <c r="AU141" s="143" t="s">
        <v>87</v>
      </c>
      <c r="AY141" s="15" t="s">
        <v>123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5" t="s">
        <v>85</v>
      </c>
      <c r="BK141" s="144">
        <f>ROUND(I141*H141,2)</f>
        <v>0</v>
      </c>
      <c r="BL141" s="15" t="s">
        <v>130</v>
      </c>
      <c r="BM141" s="143" t="s">
        <v>164</v>
      </c>
    </row>
    <row r="142" spans="2:65" s="1" customFormat="1" ht="28.8">
      <c r="B142" s="30"/>
      <c r="D142" s="145" t="s">
        <v>132</v>
      </c>
      <c r="F142" s="146" t="s">
        <v>165</v>
      </c>
      <c r="I142" s="147"/>
      <c r="L142" s="30"/>
      <c r="M142" s="148"/>
      <c r="T142" s="54"/>
      <c r="AT142" s="15" t="s">
        <v>132</v>
      </c>
      <c r="AU142" s="15" t="s">
        <v>87</v>
      </c>
    </row>
    <row r="143" spans="2:65" s="1" customFormat="1" ht="16.5" customHeight="1">
      <c r="B143" s="30"/>
      <c r="C143" s="131" t="s">
        <v>166</v>
      </c>
      <c r="D143" s="131" t="s">
        <v>126</v>
      </c>
      <c r="E143" s="132" t="s">
        <v>167</v>
      </c>
      <c r="F143" s="133" t="s">
        <v>168</v>
      </c>
      <c r="G143" s="134" t="s">
        <v>156</v>
      </c>
      <c r="H143" s="135">
        <v>1</v>
      </c>
      <c r="I143" s="136"/>
      <c r="J143" s="137">
        <f>ROUND(I143*H143,2)</f>
        <v>0</v>
      </c>
      <c r="K143" s="138"/>
      <c r="L143" s="30"/>
      <c r="M143" s="139" t="s">
        <v>1</v>
      </c>
      <c r="N143" s="140" t="s">
        <v>42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130</v>
      </c>
      <c r="AT143" s="143" t="s">
        <v>126</v>
      </c>
      <c r="AU143" s="143" t="s">
        <v>87</v>
      </c>
      <c r="AY143" s="15" t="s">
        <v>123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5" t="s">
        <v>85</v>
      </c>
      <c r="BK143" s="144">
        <f>ROUND(I143*H143,2)</f>
        <v>0</v>
      </c>
      <c r="BL143" s="15" t="s">
        <v>130</v>
      </c>
      <c r="BM143" s="143" t="s">
        <v>169</v>
      </c>
    </row>
    <row r="144" spans="2:65" s="1" customFormat="1" ht="57.6">
      <c r="B144" s="30"/>
      <c r="D144" s="145" t="s">
        <v>132</v>
      </c>
      <c r="F144" s="146" t="s">
        <v>170</v>
      </c>
      <c r="I144" s="147"/>
      <c r="L144" s="30"/>
      <c r="M144" s="148"/>
      <c r="T144" s="54"/>
      <c r="AT144" s="15" t="s">
        <v>132</v>
      </c>
      <c r="AU144" s="15" t="s">
        <v>87</v>
      </c>
    </row>
    <row r="145" spans="2:65" s="1" customFormat="1" ht="16.5" customHeight="1">
      <c r="B145" s="30"/>
      <c r="C145" s="131" t="s">
        <v>171</v>
      </c>
      <c r="D145" s="131" t="s">
        <v>126</v>
      </c>
      <c r="E145" s="132" t="s">
        <v>172</v>
      </c>
      <c r="F145" s="133" t="s">
        <v>173</v>
      </c>
      <c r="G145" s="134" t="s">
        <v>156</v>
      </c>
      <c r="H145" s="135">
        <v>1</v>
      </c>
      <c r="I145" s="136"/>
      <c r="J145" s="137">
        <f>ROUND(I145*H145,2)</f>
        <v>0</v>
      </c>
      <c r="K145" s="138"/>
      <c r="L145" s="30"/>
      <c r="M145" s="139" t="s">
        <v>1</v>
      </c>
      <c r="N145" s="140" t="s">
        <v>42</v>
      </c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130</v>
      </c>
      <c r="AT145" s="143" t="s">
        <v>126</v>
      </c>
      <c r="AU145" s="143" t="s">
        <v>87</v>
      </c>
      <c r="AY145" s="15" t="s">
        <v>123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5" t="s">
        <v>85</v>
      </c>
      <c r="BK145" s="144">
        <f>ROUND(I145*H145,2)</f>
        <v>0</v>
      </c>
      <c r="BL145" s="15" t="s">
        <v>130</v>
      </c>
      <c r="BM145" s="143" t="s">
        <v>174</v>
      </c>
    </row>
    <row r="146" spans="2:65" s="1" customFormat="1" ht="38.4">
      <c r="B146" s="30"/>
      <c r="D146" s="145" t="s">
        <v>132</v>
      </c>
      <c r="F146" s="146" t="s">
        <v>175</v>
      </c>
      <c r="I146" s="147"/>
      <c r="L146" s="30"/>
      <c r="M146" s="148"/>
      <c r="T146" s="54"/>
      <c r="AT146" s="15" t="s">
        <v>132</v>
      </c>
      <c r="AU146" s="15" t="s">
        <v>87</v>
      </c>
    </row>
    <row r="147" spans="2:65" s="1" customFormat="1" ht="16.5" customHeight="1">
      <c r="B147" s="30"/>
      <c r="C147" s="131" t="s">
        <v>176</v>
      </c>
      <c r="D147" s="131" t="s">
        <v>126</v>
      </c>
      <c r="E147" s="132" t="s">
        <v>177</v>
      </c>
      <c r="F147" s="133" t="s">
        <v>178</v>
      </c>
      <c r="G147" s="134" t="s">
        <v>156</v>
      </c>
      <c r="H147" s="135">
        <v>1</v>
      </c>
      <c r="I147" s="136"/>
      <c r="J147" s="137">
        <f>ROUND(I147*H147,2)</f>
        <v>0</v>
      </c>
      <c r="K147" s="138"/>
      <c r="L147" s="30"/>
      <c r="M147" s="139" t="s">
        <v>1</v>
      </c>
      <c r="N147" s="140" t="s">
        <v>42</v>
      </c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130</v>
      </c>
      <c r="AT147" s="143" t="s">
        <v>126</v>
      </c>
      <c r="AU147" s="143" t="s">
        <v>87</v>
      </c>
      <c r="AY147" s="15" t="s">
        <v>123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5" t="s">
        <v>85</v>
      </c>
      <c r="BK147" s="144">
        <f>ROUND(I147*H147,2)</f>
        <v>0</v>
      </c>
      <c r="BL147" s="15" t="s">
        <v>130</v>
      </c>
      <c r="BM147" s="143" t="s">
        <v>179</v>
      </c>
    </row>
    <row r="148" spans="2:65" s="1" customFormat="1" ht="19.2">
      <c r="B148" s="30"/>
      <c r="D148" s="145" t="s">
        <v>132</v>
      </c>
      <c r="F148" s="146" t="s">
        <v>180</v>
      </c>
      <c r="I148" s="147"/>
      <c r="L148" s="30"/>
      <c r="M148" s="148"/>
      <c r="T148" s="54"/>
      <c r="AT148" s="15" t="s">
        <v>132</v>
      </c>
      <c r="AU148" s="15" t="s">
        <v>87</v>
      </c>
    </row>
    <row r="149" spans="2:65" s="1" customFormat="1" ht="16.5" customHeight="1">
      <c r="B149" s="30"/>
      <c r="C149" s="131" t="s">
        <v>181</v>
      </c>
      <c r="D149" s="131" t="s">
        <v>126</v>
      </c>
      <c r="E149" s="132" t="s">
        <v>182</v>
      </c>
      <c r="F149" s="133" t="s">
        <v>183</v>
      </c>
      <c r="G149" s="134" t="s">
        <v>156</v>
      </c>
      <c r="H149" s="135">
        <v>1</v>
      </c>
      <c r="I149" s="136"/>
      <c r="J149" s="137">
        <f>ROUND(I149*H149,2)</f>
        <v>0</v>
      </c>
      <c r="K149" s="138"/>
      <c r="L149" s="30"/>
      <c r="M149" s="139" t="s">
        <v>1</v>
      </c>
      <c r="N149" s="140" t="s">
        <v>42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130</v>
      </c>
      <c r="AT149" s="143" t="s">
        <v>126</v>
      </c>
      <c r="AU149" s="143" t="s">
        <v>87</v>
      </c>
      <c r="AY149" s="15" t="s">
        <v>123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5" t="s">
        <v>85</v>
      </c>
      <c r="BK149" s="144">
        <f>ROUND(I149*H149,2)</f>
        <v>0</v>
      </c>
      <c r="BL149" s="15" t="s">
        <v>130</v>
      </c>
      <c r="BM149" s="143" t="s">
        <v>184</v>
      </c>
    </row>
    <row r="150" spans="2:65" s="1" customFormat="1" ht="19.2">
      <c r="B150" s="30"/>
      <c r="D150" s="145" t="s">
        <v>132</v>
      </c>
      <c r="F150" s="146" t="s">
        <v>185</v>
      </c>
      <c r="I150" s="147"/>
      <c r="L150" s="30"/>
      <c r="M150" s="148"/>
      <c r="T150" s="54"/>
      <c r="AT150" s="15" t="s">
        <v>132</v>
      </c>
      <c r="AU150" s="15" t="s">
        <v>87</v>
      </c>
    </row>
    <row r="151" spans="2:65" s="11" customFormat="1" ht="22.8" customHeight="1">
      <c r="B151" s="119"/>
      <c r="D151" s="120" t="s">
        <v>76</v>
      </c>
      <c r="E151" s="129" t="s">
        <v>186</v>
      </c>
      <c r="F151" s="129" t="s">
        <v>187</v>
      </c>
      <c r="I151" s="122"/>
      <c r="J151" s="130">
        <f>BK151</f>
        <v>0</v>
      </c>
      <c r="L151" s="119"/>
      <c r="M151" s="124"/>
      <c r="P151" s="125">
        <f>SUM(P152:P154)</f>
        <v>0</v>
      </c>
      <c r="R151" s="125">
        <f>SUM(R152:R154)</f>
        <v>0</v>
      </c>
      <c r="T151" s="126">
        <f>SUM(T152:T154)</f>
        <v>0</v>
      </c>
      <c r="AR151" s="120" t="s">
        <v>122</v>
      </c>
      <c r="AT151" s="127" t="s">
        <v>76</v>
      </c>
      <c r="AU151" s="127" t="s">
        <v>85</v>
      </c>
      <c r="AY151" s="120" t="s">
        <v>123</v>
      </c>
      <c r="BK151" s="128">
        <f>SUM(BK152:BK154)</f>
        <v>0</v>
      </c>
    </row>
    <row r="152" spans="2:65" s="1" customFormat="1" ht="16.5" customHeight="1">
      <c r="B152" s="30"/>
      <c r="C152" s="131" t="s">
        <v>188</v>
      </c>
      <c r="D152" s="131" t="s">
        <v>126</v>
      </c>
      <c r="E152" s="132" t="s">
        <v>189</v>
      </c>
      <c r="F152" s="133" t="s">
        <v>187</v>
      </c>
      <c r="G152" s="134" t="s">
        <v>156</v>
      </c>
      <c r="H152" s="135">
        <v>1</v>
      </c>
      <c r="I152" s="136"/>
      <c r="J152" s="137">
        <f>ROUND(I152*H152,2)</f>
        <v>0</v>
      </c>
      <c r="K152" s="138"/>
      <c r="L152" s="30"/>
      <c r="M152" s="139" t="s">
        <v>1</v>
      </c>
      <c r="N152" s="140" t="s">
        <v>42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130</v>
      </c>
      <c r="AT152" s="143" t="s">
        <v>126</v>
      </c>
      <c r="AU152" s="143" t="s">
        <v>87</v>
      </c>
      <c r="AY152" s="15" t="s">
        <v>123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5" t="s">
        <v>85</v>
      </c>
      <c r="BK152" s="144">
        <f>ROUND(I152*H152,2)</f>
        <v>0</v>
      </c>
      <c r="BL152" s="15" t="s">
        <v>130</v>
      </c>
      <c r="BM152" s="143" t="s">
        <v>190</v>
      </c>
    </row>
    <row r="153" spans="2:65" s="1" customFormat="1" ht="10.199999999999999">
      <c r="B153" s="30"/>
      <c r="D153" s="145" t="s">
        <v>132</v>
      </c>
      <c r="F153" s="146" t="s">
        <v>187</v>
      </c>
      <c r="I153" s="147"/>
      <c r="L153" s="30"/>
      <c r="M153" s="148"/>
      <c r="T153" s="54"/>
      <c r="AT153" s="15" t="s">
        <v>132</v>
      </c>
      <c r="AU153" s="15" t="s">
        <v>87</v>
      </c>
    </row>
    <row r="154" spans="2:65" s="1" customFormat="1" ht="67.2">
      <c r="B154" s="30"/>
      <c r="D154" s="145" t="s">
        <v>137</v>
      </c>
      <c r="F154" s="149" t="s">
        <v>191</v>
      </c>
      <c r="I154" s="147"/>
      <c r="L154" s="30"/>
      <c r="M154" s="148"/>
      <c r="T154" s="54"/>
      <c r="AT154" s="15" t="s">
        <v>137</v>
      </c>
      <c r="AU154" s="15" t="s">
        <v>87</v>
      </c>
    </row>
    <row r="155" spans="2:65" s="11" customFormat="1" ht="22.8" customHeight="1">
      <c r="B155" s="119"/>
      <c r="D155" s="120" t="s">
        <v>76</v>
      </c>
      <c r="E155" s="129" t="s">
        <v>192</v>
      </c>
      <c r="F155" s="129" t="s">
        <v>193</v>
      </c>
      <c r="I155" s="122"/>
      <c r="J155" s="130">
        <f>BK155</f>
        <v>0</v>
      </c>
      <c r="L155" s="119"/>
      <c r="M155" s="124"/>
      <c r="P155" s="125">
        <f>SUM(P156:P164)</f>
        <v>0</v>
      </c>
      <c r="R155" s="125">
        <f>SUM(R156:R164)</f>
        <v>0</v>
      </c>
      <c r="T155" s="126">
        <f>SUM(T156:T164)</f>
        <v>0</v>
      </c>
      <c r="AR155" s="120" t="s">
        <v>122</v>
      </c>
      <c r="AT155" s="127" t="s">
        <v>76</v>
      </c>
      <c r="AU155" s="127" t="s">
        <v>85</v>
      </c>
      <c r="AY155" s="120" t="s">
        <v>123</v>
      </c>
      <c r="BK155" s="128">
        <f>SUM(BK156:BK164)</f>
        <v>0</v>
      </c>
    </row>
    <row r="156" spans="2:65" s="1" customFormat="1" ht="37.799999999999997" customHeight="1">
      <c r="B156" s="30"/>
      <c r="C156" s="131" t="s">
        <v>194</v>
      </c>
      <c r="D156" s="131" t="s">
        <v>126</v>
      </c>
      <c r="E156" s="132" t="s">
        <v>195</v>
      </c>
      <c r="F156" s="133" t="s">
        <v>196</v>
      </c>
      <c r="G156" s="134" t="s">
        <v>156</v>
      </c>
      <c r="H156" s="135">
        <v>1</v>
      </c>
      <c r="I156" s="136"/>
      <c r="J156" s="137">
        <f>ROUND(I156*H156,2)</f>
        <v>0</v>
      </c>
      <c r="K156" s="138"/>
      <c r="L156" s="30"/>
      <c r="M156" s="139" t="s">
        <v>1</v>
      </c>
      <c r="N156" s="140" t="s">
        <v>42</v>
      </c>
      <c r="P156" s="141">
        <f>O156*H156</f>
        <v>0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AR156" s="143" t="s">
        <v>130</v>
      </c>
      <c r="AT156" s="143" t="s">
        <v>126</v>
      </c>
      <c r="AU156" s="143" t="s">
        <v>87</v>
      </c>
      <c r="AY156" s="15" t="s">
        <v>123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5" t="s">
        <v>85</v>
      </c>
      <c r="BK156" s="144">
        <f>ROUND(I156*H156,2)</f>
        <v>0</v>
      </c>
      <c r="BL156" s="15" t="s">
        <v>130</v>
      </c>
      <c r="BM156" s="143" t="s">
        <v>197</v>
      </c>
    </row>
    <row r="157" spans="2:65" s="1" customFormat="1" ht="48">
      <c r="B157" s="30"/>
      <c r="D157" s="145" t="s">
        <v>132</v>
      </c>
      <c r="F157" s="146" t="s">
        <v>198</v>
      </c>
      <c r="I157" s="147"/>
      <c r="L157" s="30"/>
      <c r="M157" s="148"/>
      <c r="T157" s="54"/>
      <c r="AT157" s="15" t="s">
        <v>132</v>
      </c>
      <c r="AU157" s="15" t="s">
        <v>87</v>
      </c>
    </row>
    <row r="158" spans="2:65" s="1" customFormat="1" ht="38.4">
      <c r="B158" s="30"/>
      <c r="D158" s="145" t="s">
        <v>137</v>
      </c>
      <c r="F158" s="149" t="s">
        <v>199</v>
      </c>
      <c r="I158" s="147"/>
      <c r="L158" s="30"/>
      <c r="M158" s="148"/>
      <c r="T158" s="54"/>
      <c r="AT158" s="15" t="s">
        <v>137</v>
      </c>
      <c r="AU158" s="15" t="s">
        <v>87</v>
      </c>
    </row>
    <row r="159" spans="2:65" s="1" customFormat="1" ht="37.799999999999997" customHeight="1">
      <c r="B159" s="30"/>
      <c r="C159" s="131" t="s">
        <v>200</v>
      </c>
      <c r="D159" s="131" t="s">
        <v>126</v>
      </c>
      <c r="E159" s="132" t="s">
        <v>201</v>
      </c>
      <c r="F159" s="133" t="s">
        <v>202</v>
      </c>
      <c r="G159" s="134" t="s">
        <v>156</v>
      </c>
      <c r="H159" s="135">
        <v>1</v>
      </c>
      <c r="I159" s="136"/>
      <c r="J159" s="137">
        <f>ROUND(I159*H159,2)</f>
        <v>0</v>
      </c>
      <c r="K159" s="138"/>
      <c r="L159" s="30"/>
      <c r="M159" s="139" t="s">
        <v>1</v>
      </c>
      <c r="N159" s="140" t="s">
        <v>42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130</v>
      </c>
      <c r="AT159" s="143" t="s">
        <v>126</v>
      </c>
      <c r="AU159" s="143" t="s">
        <v>87</v>
      </c>
      <c r="AY159" s="15" t="s">
        <v>123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5" t="s">
        <v>85</v>
      </c>
      <c r="BK159" s="144">
        <f>ROUND(I159*H159,2)</f>
        <v>0</v>
      </c>
      <c r="BL159" s="15" t="s">
        <v>130</v>
      </c>
      <c r="BM159" s="143" t="s">
        <v>203</v>
      </c>
    </row>
    <row r="160" spans="2:65" s="1" customFormat="1" ht="38.4">
      <c r="B160" s="30"/>
      <c r="D160" s="145" t="s">
        <v>132</v>
      </c>
      <c r="F160" s="146" t="s">
        <v>204</v>
      </c>
      <c r="I160" s="147"/>
      <c r="L160" s="30"/>
      <c r="M160" s="148"/>
      <c r="T160" s="54"/>
      <c r="AT160" s="15" t="s">
        <v>132</v>
      </c>
      <c r="AU160" s="15" t="s">
        <v>87</v>
      </c>
    </row>
    <row r="161" spans="2:65" s="1" customFormat="1" ht="96">
      <c r="B161" s="30"/>
      <c r="D161" s="145" t="s">
        <v>137</v>
      </c>
      <c r="F161" s="149" t="s">
        <v>205</v>
      </c>
      <c r="I161" s="147"/>
      <c r="L161" s="30"/>
      <c r="M161" s="148"/>
      <c r="T161" s="54"/>
      <c r="AT161" s="15" t="s">
        <v>137</v>
      </c>
      <c r="AU161" s="15" t="s">
        <v>87</v>
      </c>
    </row>
    <row r="162" spans="2:65" s="1" customFormat="1" ht="16.5" customHeight="1">
      <c r="B162" s="30"/>
      <c r="C162" s="131" t="s">
        <v>8</v>
      </c>
      <c r="D162" s="131" t="s">
        <v>126</v>
      </c>
      <c r="E162" s="132" t="s">
        <v>206</v>
      </c>
      <c r="F162" s="133" t="s">
        <v>207</v>
      </c>
      <c r="G162" s="134" t="s">
        <v>156</v>
      </c>
      <c r="H162" s="135">
        <v>1</v>
      </c>
      <c r="I162" s="136"/>
      <c r="J162" s="137">
        <f>ROUND(I162*H162,2)</f>
        <v>0</v>
      </c>
      <c r="K162" s="138"/>
      <c r="L162" s="30"/>
      <c r="M162" s="139" t="s">
        <v>1</v>
      </c>
      <c r="N162" s="140" t="s">
        <v>42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130</v>
      </c>
      <c r="AT162" s="143" t="s">
        <v>126</v>
      </c>
      <c r="AU162" s="143" t="s">
        <v>87</v>
      </c>
      <c r="AY162" s="15" t="s">
        <v>123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5" t="s">
        <v>85</v>
      </c>
      <c r="BK162" s="144">
        <f>ROUND(I162*H162,2)</f>
        <v>0</v>
      </c>
      <c r="BL162" s="15" t="s">
        <v>130</v>
      </c>
      <c r="BM162" s="143" t="s">
        <v>208</v>
      </c>
    </row>
    <row r="163" spans="2:65" s="1" customFormat="1" ht="19.2">
      <c r="B163" s="30"/>
      <c r="D163" s="145" t="s">
        <v>132</v>
      </c>
      <c r="F163" s="146" t="s">
        <v>209</v>
      </c>
      <c r="I163" s="147"/>
      <c r="L163" s="30"/>
      <c r="M163" s="148"/>
      <c r="T163" s="54"/>
      <c r="AT163" s="15" t="s">
        <v>132</v>
      </c>
      <c r="AU163" s="15" t="s">
        <v>87</v>
      </c>
    </row>
    <row r="164" spans="2:65" s="1" customFormat="1" ht="48">
      <c r="B164" s="30"/>
      <c r="D164" s="145" t="s">
        <v>137</v>
      </c>
      <c r="F164" s="149" t="s">
        <v>210</v>
      </c>
      <c r="I164" s="147"/>
      <c r="L164" s="30"/>
      <c r="M164" s="148"/>
      <c r="T164" s="54"/>
      <c r="AT164" s="15" t="s">
        <v>137</v>
      </c>
      <c r="AU164" s="15" t="s">
        <v>87</v>
      </c>
    </row>
    <row r="165" spans="2:65" s="11" customFormat="1" ht="22.8" customHeight="1">
      <c r="B165" s="119"/>
      <c r="D165" s="120" t="s">
        <v>76</v>
      </c>
      <c r="E165" s="129" t="s">
        <v>211</v>
      </c>
      <c r="F165" s="129" t="s">
        <v>212</v>
      </c>
      <c r="I165" s="122"/>
      <c r="J165" s="130">
        <f>BK165</f>
        <v>0</v>
      </c>
      <c r="L165" s="119"/>
      <c r="M165" s="124"/>
      <c r="P165" s="125">
        <f>SUM(P166:P167)</f>
        <v>0</v>
      </c>
      <c r="R165" s="125">
        <f>SUM(R166:R167)</f>
        <v>0</v>
      </c>
      <c r="T165" s="126">
        <f>SUM(T166:T167)</f>
        <v>0</v>
      </c>
      <c r="AR165" s="120" t="s">
        <v>122</v>
      </c>
      <c r="AT165" s="127" t="s">
        <v>76</v>
      </c>
      <c r="AU165" s="127" t="s">
        <v>85</v>
      </c>
      <c r="AY165" s="120" t="s">
        <v>123</v>
      </c>
      <c r="BK165" s="128">
        <f>SUM(BK166:BK167)</f>
        <v>0</v>
      </c>
    </row>
    <row r="166" spans="2:65" s="1" customFormat="1" ht="24.15" customHeight="1">
      <c r="B166" s="30"/>
      <c r="C166" s="131" t="s">
        <v>213</v>
      </c>
      <c r="D166" s="131" t="s">
        <v>126</v>
      </c>
      <c r="E166" s="132" t="s">
        <v>214</v>
      </c>
      <c r="F166" s="133" t="s">
        <v>215</v>
      </c>
      <c r="G166" s="134" t="s">
        <v>129</v>
      </c>
      <c r="H166" s="135">
        <v>1</v>
      </c>
      <c r="I166" s="136"/>
      <c r="J166" s="137">
        <f>ROUND(I166*H166,2)</f>
        <v>0</v>
      </c>
      <c r="K166" s="138"/>
      <c r="L166" s="30"/>
      <c r="M166" s="139" t="s">
        <v>1</v>
      </c>
      <c r="N166" s="140" t="s">
        <v>42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130</v>
      </c>
      <c r="AT166" s="143" t="s">
        <v>126</v>
      </c>
      <c r="AU166" s="143" t="s">
        <v>87</v>
      </c>
      <c r="AY166" s="15" t="s">
        <v>123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5" t="s">
        <v>85</v>
      </c>
      <c r="BK166" s="144">
        <f>ROUND(I166*H166,2)</f>
        <v>0</v>
      </c>
      <c r="BL166" s="15" t="s">
        <v>130</v>
      </c>
      <c r="BM166" s="143" t="s">
        <v>216</v>
      </c>
    </row>
    <row r="167" spans="2:65" s="1" customFormat="1" ht="163.19999999999999">
      <c r="B167" s="30"/>
      <c r="D167" s="145" t="s">
        <v>132</v>
      </c>
      <c r="F167" s="146" t="s">
        <v>217</v>
      </c>
      <c r="I167" s="147"/>
      <c r="L167" s="30"/>
      <c r="M167" s="150"/>
      <c r="N167" s="151"/>
      <c r="O167" s="151"/>
      <c r="P167" s="151"/>
      <c r="Q167" s="151"/>
      <c r="R167" s="151"/>
      <c r="S167" s="151"/>
      <c r="T167" s="152"/>
      <c r="AT167" s="15" t="s">
        <v>132</v>
      </c>
      <c r="AU167" s="15" t="s">
        <v>87</v>
      </c>
    </row>
    <row r="168" spans="2:65" s="1" customFormat="1" ht="6.9" customHeight="1">
      <c r="B168" s="42"/>
      <c r="C168" s="43"/>
      <c r="D168" s="43"/>
      <c r="E168" s="43"/>
      <c r="F168" s="43"/>
      <c r="G168" s="43"/>
      <c r="H168" s="43"/>
      <c r="I168" s="43"/>
      <c r="J168" s="43"/>
      <c r="K168" s="43"/>
      <c r="L168" s="30"/>
    </row>
  </sheetData>
  <sheetProtection algorithmName="SHA-512" hashValue="IenuwdrPPvLCpKQKK//ShSUojSsbeJxQ6mBaAf0x6vuQt4Jc9R93NZgppowhRDU2jrlMI2gR8Egyz3vx3eOGBw==" saltValue="k1CIuiW7esbBRG0qs/xIjBlqFHjAgDI8z5DylzAcAmjcfcH1uS4NTxjvs3pyw6atzMvOw9UmmpZ3K9pf+Kca8A==" spinCount="100000" sheet="1" objects="1" scenarios="1" formatColumns="0" formatRows="0" autoFilter="0"/>
  <autoFilter ref="C121:K167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59055118110236227" right="0.59055118110236227" top="0.59055118110236227" bottom="0.39370078740157483" header="0" footer="0"/>
  <pageSetup paperSize="9" scale="86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57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5" t="s">
        <v>90</v>
      </c>
    </row>
    <row r="3" spans="2:46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pans="2:46" ht="24.9" customHeight="1">
      <c r="B4" s="18"/>
      <c r="D4" s="19" t="s">
        <v>94</v>
      </c>
      <c r="L4" s="18"/>
      <c r="M4" s="86" t="s">
        <v>10</v>
      </c>
      <c r="AT4" s="15" t="s">
        <v>4</v>
      </c>
    </row>
    <row r="5" spans="2:46" ht="6.9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216" t="str">
        <f>'Rekapitulace stavby'!K6</f>
        <v>DPK Štvanice, ř.km 49,85 - 50,1, levý břeh - oprava břehového opevnění</v>
      </c>
      <c r="F7" s="217"/>
      <c r="G7" s="217"/>
      <c r="H7" s="217"/>
      <c r="L7" s="18"/>
    </row>
    <row r="8" spans="2:46" s="1" customFormat="1" ht="12" customHeight="1">
      <c r="B8" s="30"/>
      <c r="D8" s="25" t="s">
        <v>95</v>
      </c>
      <c r="L8" s="30"/>
    </row>
    <row r="9" spans="2:46" s="1" customFormat="1" ht="16.5" customHeight="1">
      <c r="B9" s="30"/>
      <c r="E9" s="197" t="s">
        <v>218</v>
      </c>
      <c r="F9" s="218"/>
      <c r="G9" s="218"/>
      <c r="H9" s="218"/>
      <c r="L9" s="30"/>
    </row>
    <row r="10" spans="2:46" s="1" customFormat="1" ht="10.199999999999999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9. 4. 2024</v>
      </c>
      <c r="L12" s="30"/>
    </row>
    <row r="13" spans="2:46" s="1" customFormat="1" ht="10.8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1</v>
      </c>
      <c r="L15" s="30"/>
    </row>
    <row r="16" spans="2:46" s="1" customFormat="1" ht="6.9" customHeight="1">
      <c r="B16" s="30"/>
      <c r="L16" s="30"/>
    </row>
    <row r="17" spans="2:12" s="1" customFormat="1" ht="12" customHeight="1">
      <c r="B17" s="30"/>
      <c r="D17" s="25" t="s">
        <v>29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9" t="str">
        <f>'Rekapitulace stavby'!E14</f>
        <v>Vyplň údaj</v>
      </c>
      <c r="F18" s="181"/>
      <c r="G18" s="181"/>
      <c r="H18" s="181"/>
      <c r="I18" s="25" t="s">
        <v>28</v>
      </c>
      <c r="J18" s="26" t="str">
        <f>'Rekapitulace stavby'!AN14</f>
        <v>Vyplň údaj</v>
      </c>
      <c r="L18" s="30"/>
    </row>
    <row r="19" spans="2:12" s="1" customFormat="1" ht="6.9" customHeight="1">
      <c r="B19" s="30"/>
      <c r="L19" s="30"/>
    </row>
    <row r="20" spans="2:12" s="1" customFormat="1" ht="12" customHeight="1">
      <c r="B20" s="30"/>
      <c r="D20" s="25" t="s">
        <v>31</v>
      </c>
      <c r="I20" s="25" t="s">
        <v>25</v>
      </c>
      <c r="J20" s="23" t="s">
        <v>32</v>
      </c>
      <c r="L20" s="30"/>
    </row>
    <row r="21" spans="2:12" s="1" customFormat="1" ht="18" customHeight="1">
      <c r="B21" s="30"/>
      <c r="E21" s="23" t="s">
        <v>33</v>
      </c>
      <c r="I21" s="25" t="s">
        <v>28</v>
      </c>
      <c r="J21" s="23" t="s">
        <v>1</v>
      </c>
      <c r="L21" s="30"/>
    </row>
    <row r="22" spans="2:12" s="1" customFormat="1" ht="6.9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32</v>
      </c>
      <c r="L23" s="30"/>
    </row>
    <row r="24" spans="2:12" s="1" customFormat="1" ht="18" customHeight="1">
      <c r="B24" s="30"/>
      <c r="E24" s="23" t="s">
        <v>33</v>
      </c>
      <c r="I24" s="25" t="s">
        <v>28</v>
      </c>
      <c r="J24" s="23" t="s">
        <v>1</v>
      </c>
      <c r="L24" s="30"/>
    </row>
    <row r="25" spans="2:12" s="1" customFormat="1" ht="6.9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186" t="s">
        <v>219</v>
      </c>
      <c r="F27" s="186"/>
      <c r="G27" s="186"/>
      <c r="H27" s="186"/>
      <c r="L27" s="87"/>
    </row>
    <row r="28" spans="2:12" s="1" customFormat="1" ht="6.9" customHeight="1">
      <c r="B28" s="30"/>
      <c r="L28" s="30"/>
    </row>
    <row r="29" spans="2:12" s="1" customFormat="1" ht="6.9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37</v>
      </c>
      <c r="J30" s="64">
        <f>ROUND(J123, 2)</f>
        <v>0</v>
      </c>
      <c r="L30" s="30"/>
    </row>
    <row r="31" spans="2:12" s="1" customFormat="1" ht="6.9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" customHeight="1">
      <c r="B33" s="30"/>
      <c r="D33" s="53" t="s">
        <v>41</v>
      </c>
      <c r="E33" s="25" t="s">
        <v>42</v>
      </c>
      <c r="F33" s="89">
        <f>ROUND((SUM(BE123:BE256)),  2)</f>
        <v>0</v>
      </c>
      <c r="I33" s="90">
        <v>0.21</v>
      </c>
      <c r="J33" s="89">
        <f>ROUND(((SUM(BE123:BE256))*I33),  2)</f>
        <v>0</v>
      </c>
      <c r="L33" s="30"/>
    </row>
    <row r="34" spans="2:12" s="1" customFormat="1" ht="14.4" customHeight="1">
      <c r="B34" s="30"/>
      <c r="E34" s="25" t="s">
        <v>43</v>
      </c>
      <c r="F34" s="89">
        <f>ROUND((SUM(BF123:BF256)),  2)</f>
        <v>0</v>
      </c>
      <c r="I34" s="90">
        <v>0.15</v>
      </c>
      <c r="J34" s="89">
        <f>ROUND(((SUM(BF123:BF256))*I34),  2)</f>
        <v>0</v>
      </c>
      <c r="L34" s="30"/>
    </row>
    <row r="35" spans="2:12" s="1" customFormat="1" ht="14.4" hidden="1" customHeight="1">
      <c r="B35" s="30"/>
      <c r="E35" s="25" t="s">
        <v>44</v>
      </c>
      <c r="F35" s="89">
        <f>ROUND((SUM(BG123:BG256)),  2)</f>
        <v>0</v>
      </c>
      <c r="I35" s="90">
        <v>0.21</v>
      </c>
      <c r="J35" s="89">
        <f>0</f>
        <v>0</v>
      </c>
      <c r="L35" s="30"/>
    </row>
    <row r="36" spans="2:12" s="1" customFormat="1" ht="14.4" hidden="1" customHeight="1">
      <c r="B36" s="30"/>
      <c r="E36" s="25" t="s">
        <v>45</v>
      </c>
      <c r="F36" s="89">
        <f>ROUND((SUM(BH123:BH256)),  2)</f>
        <v>0</v>
      </c>
      <c r="I36" s="90">
        <v>0.15</v>
      </c>
      <c r="J36" s="89">
        <f>0</f>
        <v>0</v>
      </c>
      <c r="L36" s="30"/>
    </row>
    <row r="37" spans="2:12" s="1" customFormat="1" ht="14.4" hidden="1" customHeight="1">
      <c r="B37" s="30"/>
      <c r="E37" s="25" t="s">
        <v>46</v>
      </c>
      <c r="F37" s="89">
        <f>ROUND((SUM(BI123:BI256)),  2)</f>
        <v>0</v>
      </c>
      <c r="I37" s="90">
        <v>0</v>
      </c>
      <c r="J37" s="89">
        <f>0</f>
        <v>0</v>
      </c>
      <c r="L37" s="30"/>
    </row>
    <row r="38" spans="2:12" s="1" customFormat="1" ht="6.9" customHeight="1">
      <c r="B38" s="30"/>
      <c r="L38" s="30"/>
    </row>
    <row r="39" spans="2:12" s="1" customFormat="1" ht="25.35" customHeight="1">
      <c r="B39" s="30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0"/>
    </row>
    <row r="40" spans="2:12" s="1" customFormat="1" ht="14.4" customHeight="1">
      <c r="B40" s="30"/>
      <c r="L40" s="30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0"/>
    </row>
    <row r="51" spans="2:12" ht="10.199999999999999">
      <c r="B51" s="18"/>
      <c r="L51" s="18"/>
    </row>
    <row r="52" spans="2:12" ht="10.199999999999999">
      <c r="B52" s="18"/>
      <c r="L52" s="18"/>
    </row>
    <row r="53" spans="2:12" ht="10.199999999999999">
      <c r="B53" s="18"/>
      <c r="L53" s="18"/>
    </row>
    <row r="54" spans="2:12" ht="10.199999999999999">
      <c r="B54" s="18"/>
      <c r="L54" s="18"/>
    </row>
    <row r="55" spans="2:12" ht="10.199999999999999">
      <c r="B55" s="18"/>
      <c r="L55" s="18"/>
    </row>
    <row r="56" spans="2:12" ht="10.199999999999999">
      <c r="B56" s="18"/>
      <c r="L56" s="18"/>
    </row>
    <row r="57" spans="2:12" ht="10.199999999999999">
      <c r="B57" s="18"/>
      <c r="L57" s="18"/>
    </row>
    <row r="58" spans="2:12" ht="10.199999999999999">
      <c r="B58" s="18"/>
      <c r="L58" s="18"/>
    </row>
    <row r="59" spans="2:12" ht="10.199999999999999">
      <c r="B59" s="18"/>
      <c r="L59" s="18"/>
    </row>
    <row r="60" spans="2:12" ht="10.199999999999999">
      <c r="B60" s="18"/>
      <c r="L60" s="18"/>
    </row>
    <row r="61" spans="2:12" s="1" customFormat="1" ht="13.2">
      <c r="B61" s="30"/>
      <c r="D61" s="41" t="s">
        <v>52</v>
      </c>
      <c r="E61" s="32"/>
      <c r="F61" s="97" t="s">
        <v>53</v>
      </c>
      <c r="G61" s="41" t="s">
        <v>52</v>
      </c>
      <c r="H61" s="32"/>
      <c r="I61" s="32"/>
      <c r="J61" s="98" t="s">
        <v>53</v>
      </c>
      <c r="K61" s="32"/>
      <c r="L61" s="30"/>
    </row>
    <row r="62" spans="2:12" ht="10.199999999999999">
      <c r="B62" s="18"/>
      <c r="L62" s="18"/>
    </row>
    <row r="63" spans="2:12" ht="10.199999999999999">
      <c r="B63" s="18"/>
      <c r="L63" s="18"/>
    </row>
    <row r="64" spans="2:12" ht="10.199999999999999">
      <c r="B64" s="18"/>
      <c r="L64" s="18"/>
    </row>
    <row r="65" spans="2:12" s="1" customFormat="1" ht="13.2">
      <c r="B65" s="30"/>
      <c r="D65" s="39" t="s">
        <v>54</v>
      </c>
      <c r="E65" s="40"/>
      <c r="F65" s="40"/>
      <c r="G65" s="39" t="s">
        <v>55</v>
      </c>
      <c r="H65" s="40"/>
      <c r="I65" s="40"/>
      <c r="J65" s="40"/>
      <c r="K65" s="40"/>
      <c r="L65" s="30"/>
    </row>
    <row r="66" spans="2:12" ht="10.199999999999999">
      <c r="B66" s="18"/>
      <c r="L66" s="18"/>
    </row>
    <row r="67" spans="2:12" ht="10.199999999999999">
      <c r="B67" s="18"/>
      <c r="L67" s="18"/>
    </row>
    <row r="68" spans="2:12" ht="10.199999999999999">
      <c r="B68" s="18"/>
      <c r="L68" s="18"/>
    </row>
    <row r="69" spans="2:12" ht="10.199999999999999">
      <c r="B69" s="18"/>
      <c r="L69" s="18"/>
    </row>
    <row r="70" spans="2:12" ht="10.199999999999999">
      <c r="B70" s="18"/>
      <c r="L70" s="18"/>
    </row>
    <row r="71" spans="2:12" ht="10.199999999999999">
      <c r="B71" s="18"/>
      <c r="L71" s="18"/>
    </row>
    <row r="72" spans="2:12" ht="10.199999999999999">
      <c r="B72" s="18"/>
      <c r="L72" s="18"/>
    </row>
    <row r="73" spans="2:12" ht="10.199999999999999">
      <c r="B73" s="18"/>
      <c r="L73" s="18"/>
    </row>
    <row r="74" spans="2:12" ht="10.199999999999999">
      <c r="B74" s="18"/>
      <c r="L74" s="18"/>
    </row>
    <row r="75" spans="2:12" ht="10.199999999999999">
      <c r="B75" s="18"/>
      <c r="L75" s="18"/>
    </row>
    <row r="76" spans="2:12" s="1" customFormat="1" ht="13.2">
      <c r="B76" s="30"/>
      <c r="D76" s="41" t="s">
        <v>52</v>
      </c>
      <c r="E76" s="32"/>
      <c r="F76" s="97" t="s">
        <v>53</v>
      </c>
      <c r="G76" s="41" t="s">
        <v>52</v>
      </c>
      <c r="H76" s="32"/>
      <c r="I76" s="32"/>
      <c r="J76" s="98" t="s">
        <v>53</v>
      </c>
      <c r="K76" s="32"/>
      <c r="L76" s="30"/>
    </row>
    <row r="77" spans="2:12" s="1" customFormat="1" ht="14.4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" hidden="1" customHeight="1">
      <c r="B82" s="30"/>
      <c r="C82" s="19" t="s">
        <v>97</v>
      </c>
      <c r="L82" s="30"/>
    </row>
    <row r="83" spans="2:47" s="1" customFormat="1" ht="6.9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26.25" hidden="1" customHeight="1">
      <c r="B85" s="30"/>
      <c r="E85" s="216" t="str">
        <f>E7</f>
        <v>DPK Štvanice, ř.km 49,85 - 50,1, levý břeh - oprava břehového opevnění</v>
      </c>
      <c r="F85" s="217"/>
      <c r="G85" s="217"/>
      <c r="H85" s="217"/>
      <c r="L85" s="30"/>
    </row>
    <row r="86" spans="2:47" s="1" customFormat="1" ht="12" hidden="1" customHeight="1">
      <c r="B86" s="30"/>
      <c r="C86" s="25" t="s">
        <v>95</v>
      </c>
      <c r="L86" s="30"/>
    </row>
    <row r="87" spans="2:47" s="1" customFormat="1" ht="16.5" hidden="1" customHeight="1">
      <c r="B87" s="30"/>
      <c r="E87" s="197" t="str">
        <f>E9</f>
        <v>01 - SO1 - Oprava opevnění</v>
      </c>
      <c r="F87" s="218"/>
      <c r="G87" s="218"/>
      <c r="H87" s="218"/>
      <c r="L87" s="30"/>
    </row>
    <row r="88" spans="2:47" s="1" customFormat="1" ht="6.9" hidden="1" customHeight="1">
      <c r="B88" s="30"/>
      <c r="L88" s="30"/>
    </row>
    <row r="89" spans="2:47" s="1" customFormat="1" ht="12" hidden="1" customHeight="1">
      <c r="B89" s="30"/>
      <c r="C89" s="25" t="s">
        <v>20</v>
      </c>
      <c r="F89" s="23" t="str">
        <f>F12</f>
        <v>VD Štvanice</v>
      </c>
      <c r="I89" s="25" t="s">
        <v>22</v>
      </c>
      <c r="J89" s="50" t="str">
        <f>IF(J12="","",J12)</f>
        <v>9. 4. 2024</v>
      </c>
      <c r="L89" s="30"/>
    </row>
    <row r="90" spans="2:47" s="1" customFormat="1" ht="6.9" hidden="1" customHeight="1">
      <c r="B90" s="30"/>
      <c r="L90" s="30"/>
    </row>
    <row r="91" spans="2:47" s="1" customFormat="1" ht="15.15" hidden="1" customHeight="1">
      <c r="B91" s="30"/>
      <c r="C91" s="25" t="s">
        <v>24</v>
      </c>
      <c r="F91" s="23" t="str">
        <f>E15</f>
        <v>Povodí Vltavy, s.p.</v>
      </c>
      <c r="I91" s="25" t="s">
        <v>31</v>
      </c>
      <c r="J91" s="28" t="str">
        <f>E21</f>
        <v>Ing. M. Klimešová</v>
      </c>
      <c r="L91" s="30"/>
    </row>
    <row r="92" spans="2:47" s="1" customFormat="1" ht="15.15" hidden="1" customHeight="1">
      <c r="B92" s="30"/>
      <c r="C92" s="25" t="s">
        <v>29</v>
      </c>
      <c r="F92" s="23" t="str">
        <f>IF(E18="","",E18)</f>
        <v>Vyplň údaj</v>
      </c>
      <c r="I92" s="25" t="s">
        <v>35</v>
      </c>
      <c r="J92" s="28" t="str">
        <f>E24</f>
        <v>Ing. M. Klimešová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98</v>
      </c>
      <c r="D94" s="91"/>
      <c r="E94" s="91"/>
      <c r="F94" s="91"/>
      <c r="G94" s="91"/>
      <c r="H94" s="91"/>
      <c r="I94" s="91"/>
      <c r="J94" s="100" t="s">
        <v>99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8" hidden="1" customHeight="1">
      <c r="B96" s="30"/>
      <c r="C96" s="101" t="s">
        <v>100</v>
      </c>
      <c r="J96" s="64">
        <f>J123</f>
        <v>0</v>
      </c>
      <c r="L96" s="30"/>
      <c r="AU96" s="15" t="s">
        <v>101</v>
      </c>
    </row>
    <row r="97" spans="2:12" s="8" customFormat="1" ht="24.9" hidden="1" customHeight="1">
      <c r="B97" s="102"/>
      <c r="D97" s="103" t="s">
        <v>220</v>
      </c>
      <c r="E97" s="104"/>
      <c r="F97" s="104"/>
      <c r="G97" s="104"/>
      <c r="H97" s="104"/>
      <c r="I97" s="104"/>
      <c r="J97" s="105">
        <f>J124</f>
        <v>0</v>
      </c>
      <c r="L97" s="102"/>
    </row>
    <row r="98" spans="2:12" s="9" customFormat="1" ht="19.95" hidden="1" customHeight="1">
      <c r="B98" s="106"/>
      <c r="D98" s="107" t="s">
        <v>221</v>
      </c>
      <c r="E98" s="108"/>
      <c r="F98" s="108"/>
      <c r="G98" s="108"/>
      <c r="H98" s="108"/>
      <c r="I98" s="108"/>
      <c r="J98" s="109">
        <f>J125</f>
        <v>0</v>
      </c>
      <c r="L98" s="106"/>
    </row>
    <row r="99" spans="2:12" s="9" customFormat="1" ht="19.95" hidden="1" customHeight="1">
      <c r="B99" s="106"/>
      <c r="D99" s="107" t="s">
        <v>222</v>
      </c>
      <c r="E99" s="108"/>
      <c r="F99" s="108"/>
      <c r="G99" s="108"/>
      <c r="H99" s="108"/>
      <c r="I99" s="108"/>
      <c r="J99" s="109">
        <f>J157</f>
        <v>0</v>
      </c>
      <c r="L99" s="106"/>
    </row>
    <row r="100" spans="2:12" s="9" customFormat="1" ht="19.95" hidden="1" customHeight="1">
      <c r="B100" s="106"/>
      <c r="D100" s="107" t="s">
        <v>223</v>
      </c>
      <c r="E100" s="108"/>
      <c r="F100" s="108"/>
      <c r="G100" s="108"/>
      <c r="H100" s="108"/>
      <c r="I100" s="108"/>
      <c r="J100" s="109">
        <f>J185</f>
        <v>0</v>
      </c>
      <c r="L100" s="106"/>
    </row>
    <row r="101" spans="2:12" s="9" customFormat="1" ht="19.95" hidden="1" customHeight="1">
      <c r="B101" s="106"/>
      <c r="D101" s="107" t="s">
        <v>224</v>
      </c>
      <c r="E101" s="108"/>
      <c r="F101" s="108"/>
      <c r="G101" s="108"/>
      <c r="H101" s="108"/>
      <c r="I101" s="108"/>
      <c r="J101" s="109">
        <f>J202</f>
        <v>0</v>
      </c>
      <c r="L101" s="106"/>
    </row>
    <row r="102" spans="2:12" s="8" customFormat="1" ht="24.9" hidden="1" customHeight="1">
      <c r="B102" s="102"/>
      <c r="D102" s="103" t="s">
        <v>225</v>
      </c>
      <c r="E102" s="104"/>
      <c r="F102" s="104"/>
      <c r="G102" s="104"/>
      <c r="H102" s="104"/>
      <c r="I102" s="104"/>
      <c r="J102" s="105">
        <f>J205</f>
        <v>0</v>
      </c>
      <c r="L102" s="102"/>
    </row>
    <row r="103" spans="2:12" s="9" customFormat="1" ht="19.95" hidden="1" customHeight="1">
      <c r="B103" s="106"/>
      <c r="D103" s="107" t="s">
        <v>226</v>
      </c>
      <c r="E103" s="108"/>
      <c r="F103" s="108"/>
      <c r="G103" s="108"/>
      <c r="H103" s="108"/>
      <c r="I103" s="108"/>
      <c r="J103" s="109">
        <f>J206</f>
        <v>0</v>
      </c>
      <c r="L103" s="106"/>
    </row>
    <row r="104" spans="2:12" s="1" customFormat="1" ht="21.75" hidden="1" customHeight="1">
      <c r="B104" s="30"/>
      <c r="L104" s="30"/>
    </row>
    <row r="105" spans="2:12" s="1" customFormat="1" ht="6.9" hidden="1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0"/>
    </row>
    <row r="106" spans="2:12" ht="10.199999999999999" hidden="1"/>
    <row r="107" spans="2:12" ht="10.199999999999999" hidden="1"/>
    <row r="108" spans="2:12" ht="10.199999999999999" hidden="1"/>
    <row r="109" spans="2:12" s="1" customFormat="1" ht="6.9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0"/>
    </row>
    <row r="110" spans="2:12" s="1" customFormat="1" ht="24.9" customHeight="1">
      <c r="B110" s="30"/>
      <c r="C110" s="19" t="s">
        <v>108</v>
      </c>
      <c r="L110" s="30"/>
    </row>
    <row r="111" spans="2:12" s="1" customFormat="1" ht="6.9" customHeight="1">
      <c r="B111" s="30"/>
      <c r="L111" s="30"/>
    </row>
    <row r="112" spans="2:12" s="1" customFormat="1" ht="12" customHeight="1">
      <c r="B112" s="30"/>
      <c r="C112" s="25" t="s">
        <v>16</v>
      </c>
      <c r="L112" s="30"/>
    </row>
    <row r="113" spans="2:65" s="1" customFormat="1" ht="26.25" customHeight="1">
      <c r="B113" s="30"/>
      <c r="E113" s="216" t="str">
        <f>E7</f>
        <v>DPK Štvanice, ř.km 49,85 - 50,1, levý břeh - oprava břehového opevnění</v>
      </c>
      <c r="F113" s="217"/>
      <c r="G113" s="217"/>
      <c r="H113" s="217"/>
      <c r="L113" s="30"/>
    </row>
    <row r="114" spans="2:65" s="1" customFormat="1" ht="12" customHeight="1">
      <c r="B114" s="30"/>
      <c r="C114" s="25" t="s">
        <v>95</v>
      </c>
      <c r="L114" s="30"/>
    </row>
    <row r="115" spans="2:65" s="1" customFormat="1" ht="16.5" customHeight="1">
      <c r="B115" s="30"/>
      <c r="E115" s="197" t="str">
        <f>E9</f>
        <v>01 - SO1 - Oprava opevnění</v>
      </c>
      <c r="F115" s="218"/>
      <c r="G115" s="218"/>
      <c r="H115" s="218"/>
      <c r="L115" s="30"/>
    </row>
    <row r="116" spans="2:65" s="1" customFormat="1" ht="6.9" customHeight="1">
      <c r="B116" s="30"/>
      <c r="L116" s="30"/>
    </row>
    <row r="117" spans="2:65" s="1" customFormat="1" ht="12" customHeight="1">
      <c r="B117" s="30"/>
      <c r="C117" s="25" t="s">
        <v>20</v>
      </c>
      <c r="F117" s="23" t="str">
        <f>F12</f>
        <v>VD Štvanice</v>
      </c>
      <c r="I117" s="25" t="s">
        <v>22</v>
      </c>
      <c r="J117" s="50" t="str">
        <f>IF(J12="","",J12)</f>
        <v>9. 4. 2024</v>
      </c>
      <c r="L117" s="30"/>
    </row>
    <row r="118" spans="2:65" s="1" customFormat="1" ht="6.9" customHeight="1">
      <c r="B118" s="30"/>
      <c r="L118" s="30"/>
    </row>
    <row r="119" spans="2:65" s="1" customFormat="1" ht="15.15" customHeight="1">
      <c r="B119" s="30"/>
      <c r="C119" s="25" t="s">
        <v>24</v>
      </c>
      <c r="F119" s="23" t="str">
        <f>E15</f>
        <v>Povodí Vltavy, s.p.</v>
      </c>
      <c r="I119" s="25" t="s">
        <v>31</v>
      </c>
      <c r="J119" s="28" t="str">
        <f>E21</f>
        <v>Ing. M. Klimešová</v>
      </c>
      <c r="L119" s="30"/>
    </row>
    <row r="120" spans="2:65" s="1" customFormat="1" ht="15.15" customHeight="1">
      <c r="B120" s="30"/>
      <c r="C120" s="25" t="s">
        <v>29</v>
      </c>
      <c r="F120" s="23" t="str">
        <f>IF(E18="","",E18)</f>
        <v>Vyplň údaj</v>
      </c>
      <c r="I120" s="25" t="s">
        <v>35</v>
      </c>
      <c r="J120" s="28" t="str">
        <f>E24</f>
        <v>Ing. M. Klimešová</v>
      </c>
      <c r="L120" s="30"/>
    </row>
    <row r="121" spans="2:65" s="1" customFormat="1" ht="10.35" customHeight="1">
      <c r="B121" s="30"/>
      <c r="L121" s="30"/>
    </row>
    <row r="122" spans="2:65" s="10" customFormat="1" ht="29.25" customHeight="1">
      <c r="B122" s="110"/>
      <c r="C122" s="111" t="s">
        <v>109</v>
      </c>
      <c r="D122" s="112" t="s">
        <v>62</v>
      </c>
      <c r="E122" s="112" t="s">
        <v>58</v>
      </c>
      <c r="F122" s="112" t="s">
        <v>59</v>
      </c>
      <c r="G122" s="112" t="s">
        <v>110</v>
      </c>
      <c r="H122" s="112" t="s">
        <v>111</v>
      </c>
      <c r="I122" s="112" t="s">
        <v>112</v>
      </c>
      <c r="J122" s="113" t="s">
        <v>99</v>
      </c>
      <c r="K122" s="114" t="s">
        <v>113</v>
      </c>
      <c r="L122" s="110"/>
      <c r="M122" s="57" t="s">
        <v>1</v>
      </c>
      <c r="N122" s="58" t="s">
        <v>41</v>
      </c>
      <c r="O122" s="58" t="s">
        <v>114</v>
      </c>
      <c r="P122" s="58" t="s">
        <v>115</v>
      </c>
      <c r="Q122" s="58" t="s">
        <v>116</v>
      </c>
      <c r="R122" s="58" t="s">
        <v>117</v>
      </c>
      <c r="S122" s="58" t="s">
        <v>118</v>
      </c>
      <c r="T122" s="59" t="s">
        <v>119</v>
      </c>
    </row>
    <row r="123" spans="2:65" s="1" customFormat="1" ht="22.8" customHeight="1">
      <c r="B123" s="30"/>
      <c r="C123" s="62" t="s">
        <v>120</v>
      </c>
      <c r="J123" s="115">
        <f>BK123</f>
        <v>0</v>
      </c>
      <c r="L123" s="30"/>
      <c r="M123" s="60"/>
      <c r="N123" s="51"/>
      <c r="O123" s="51"/>
      <c r="P123" s="116">
        <f>P124+P205</f>
        <v>0</v>
      </c>
      <c r="Q123" s="51"/>
      <c r="R123" s="116">
        <f>R124+R205</f>
        <v>5203.7643638</v>
      </c>
      <c r="S123" s="51"/>
      <c r="T123" s="117">
        <f>T124+T205</f>
        <v>2949.9396999999999</v>
      </c>
      <c r="AT123" s="15" t="s">
        <v>76</v>
      </c>
      <c r="AU123" s="15" t="s">
        <v>101</v>
      </c>
      <c r="BK123" s="118">
        <f>BK124+BK205</f>
        <v>0</v>
      </c>
    </row>
    <row r="124" spans="2:65" s="11" customFormat="1" ht="25.95" customHeight="1">
      <c r="B124" s="119"/>
      <c r="D124" s="120" t="s">
        <v>76</v>
      </c>
      <c r="E124" s="121" t="s">
        <v>227</v>
      </c>
      <c r="F124" s="121" t="s">
        <v>228</v>
      </c>
      <c r="I124" s="122"/>
      <c r="J124" s="123">
        <f>BK124</f>
        <v>0</v>
      </c>
      <c r="L124" s="119"/>
      <c r="M124" s="124"/>
      <c r="P124" s="125">
        <f>P125+P157+P185+P202</f>
        <v>0</v>
      </c>
      <c r="R124" s="125">
        <f>R125+R157+R185+R202</f>
        <v>5166.72434995</v>
      </c>
      <c r="T124" s="126">
        <f>T125+T157+T185+T202</f>
        <v>2949.9396999999999</v>
      </c>
      <c r="AR124" s="120" t="s">
        <v>85</v>
      </c>
      <c r="AT124" s="127" t="s">
        <v>76</v>
      </c>
      <c r="AU124" s="127" t="s">
        <v>77</v>
      </c>
      <c r="AY124" s="120" t="s">
        <v>123</v>
      </c>
      <c r="BK124" s="128">
        <f>BK125+BK157+BK185+BK202</f>
        <v>0</v>
      </c>
    </row>
    <row r="125" spans="2:65" s="11" customFormat="1" ht="22.8" customHeight="1">
      <c r="B125" s="119"/>
      <c r="D125" s="120" t="s">
        <v>76</v>
      </c>
      <c r="E125" s="129" t="s">
        <v>85</v>
      </c>
      <c r="F125" s="129" t="s">
        <v>229</v>
      </c>
      <c r="I125" s="122"/>
      <c r="J125" s="130">
        <f>BK125</f>
        <v>0</v>
      </c>
      <c r="L125" s="119"/>
      <c r="M125" s="124"/>
      <c r="P125" s="125">
        <f>SUM(P126:P156)</f>
        <v>0</v>
      </c>
      <c r="R125" s="125">
        <f>SUM(R126:R156)</f>
        <v>84.091488450000014</v>
      </c>
      <c r="T125" s="126">
        <f>SUM(T126:T156)</f>
        <v>2949.9396999999999</v>
      </c>
      <c r="AR125" s="120" t="s">
        <v>85</v>
      </c>
      <c r="AT125" s="127" t="s">
        <v>76</v>
      </c>
      <c r="AU125" s="127" t="s">
        <v>85</v>
      </c>
      <c r="AY125" s="120" t="s">
        <v>123</v>
      </c>
      <c r="BK125" s="128">
        <f>SUM(BK126:BK156)</f>
        <v>0</v>
      </c>
    </row>
    <row r="126" spans="2:65" s="1" customFormat="1" ht="33" customHeight="1">
      <c r="B126" s="30"/>
      <c r="C126" s="131" t="s">
        <v>85</v>
      </c>
      <c r="D126" s="131" t="s">
        <v>126</v>
      </c>
      <c r="E126" s="132" t="s">
        <v>230</v>
      </c>
      <c r="F126" s="133" t="s">
        <v>231</v>
      </c>
      <c r="G126" s="134" t="s">
        <v>232</v>
      </c>
      <c r="H126" s="135">
        <v>250</v>
      </c>
      <c r="I126" s="136"/>
      <c r="J126" s="137">
        <f>ROUND(I126*H126,2)</f>
        <v>0</v>
      </c>
      <c r="K126" s="138"/>
      <c r="L126" s="30"/>
      <c r="M126" s="139" t="s">
        <v>1</v>
      </c>
      <c r="N126" s="140" t="s">
        <v>42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143</v>
      </c>
      <c r="AT126" s="143" t="s">
        <v>126</v>
      </c>
      <c r="AU126" s="143" t="s">
        <v>87</v>
      </c>
      <c r="AY126" s="15" t="s">
        <v>123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5" t="s">
        <v>85</v>
      </c>
      <c r="BK126" s="144">
        <f>ROUND(I126*H126,2)</f>
        <v>0</v>
      </c>
      <c r="BL126" s="15" t="s">
        <v>143</v>
      </c>
      <c r="BM126" s="143" t="s">
        <v>233</v>
      </c>
    </row>
    <row r="127" spans="2:65" s="1" customFormat="1" ht="28.8">
      <c r="B127" s="30"/>
      <c r="D127" s="145" t="s">
        <v>132</v>
      </c>
      <c r="F127" s="146" t="s">
        <v>234</v>
      </c>
      <c r="I127" s="147"/>
      <c r="L127" s="30"/>
      <c r="M127" s="148"/>
      <c r="T127" s="54"/>
      <c r="AT127" s="15" t="s">
        <v>132</v>
      </c>
      <c r="AU127" s="15" t="s">
        <v>87</v>
      </c>
    </row>
    <row r="128" spans="2:65" s="1" customFormat="1" ht="28.8">
      <c r="B128" s="30"/>
      <c r="D128" s="145" t="s">
        <v>137</v>
      </c>
      <c r="F128" s="149" t="s">
        <v>235</v>
      </c>
      <c r="I128" s="147"/>
      <c r="L128" s="30"/>
      <c r="M128" s="148"/>
      <c r="T128" s="54"/>
      <c r="AT128" s="15" t="s">
        <v>137</v>
      </c>
      <c r="AU128" s="15" t="s">
        <v>87</v>
      </c>
    </row>
    <row r="129" spans="2:65" s="12" customFormat="1" ht="10.199999999999999">
      <c r="B129" s="153"/>
      <c r="D129" s="145" t="s">
        <v>236</v>
      </c>
      <c r="E129" s="154" t="s">
        <v>1</v>
      </c>
      <c r="F129" s="155" t="s">
        <v>237</v>
      </c>
      <c r="H129" s="156">
        <v>250</v>
      </c>
      <c r="I129" s="157"/>
      <c r="L129" s="153"/>
      <c r="M129" s="158"/>
      <c r="T129" s="159"/>
      <c r="AT129" s="154" t="s">
        <v>236</v>
      </c>
      <c r="AU129" s="154" t="s">
        <v>87</v>
      </c>
      <c r="AV129" s="12" t="s">
        <v>87</v>
      </c>
      <c r="AW129" s="12" t="s">
        <v>34</v>
      </c>
      <c r="AX129" s="12" t="s">
        <v>85</v>
      </c>
      <c r="AY129" s="154" t="s">
        <v>123</v>
      </c>
    </row>
    <row r="130" spans="2:65" s="1" customFormat="1" ht="24.15" customHeight="1">
      <c r="B130" s="30"/>
      <c r="C130" s="131" t="s">
        <v>87</v>
      </c>
      <c r="D130" s="131" t="s">
        <v>126</v>
      </c>
      <c r="E130" s="132" t="s">
        <v>238</v>
      </c>
      <c r="F130" s="133" t="s">
        <v>239</v>
      </c>
      <c r="G130" s="134" t="s">
        <v>240</v>
      </c>
      <c r="H130" s="135">
        <v>210.05199999999999</v>
      </c>
      <c r="I130" s="136"/>
      <c r="J130" s="137">
        <f>ROUND(I130*H130,2)</f>
        <v>0</v>
      </c>
      <c r="K130" s="138"/>
      <c r="L130" s="30"/>
      <c r="M130" s="139" t="s">
        <v>1</v>
      </c>
      <c r="N130" s="140" t="s">
        <v>42</v>
      </c>
      <c r="P130" s="141">
        <f>O130*H130</f>
        <v>0</v>
      </c>
      <c r="Q130" s="141">
        <v>0</v>
      </c>
      <c r="R130" s="141">
        <f>Q130*H130</f>
        <v>0</v>
      </c>
      <c r="S130" s="141">
        <v>1.8</v>
      </c>
      <c r="T130" s="142">
        <f>S130*H130</f>
        <v>378.09359999999998</v>
      </c>
      <c r="AR130" s="143" t="s">
        <v>143</v>
      </c>
      <c r="AT130" s="143" t="s">
        <v>126</v>
      </c>
      <c r="AU130" s="143" t="s">
        <v>87</v>
      </c>
      <c r="AY130" s="15" t="s">
        <v>123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5" t="s">
        <v>85</v>
      </c>
      <c r="BK130" s="144">
        <f>ROUND(I130*H130,2)</f>
        <v>0</v>
      </c>
      <c r="BL130" s="15" t="s">
        <v>143</v>
      </c>
      <c r="BM130" s="143" t="s">
        <v>241</v>
      </c>
    </row>
    <row r="131" spans="2:65" s="1" customFormat="1" ht="38.4">
      <c r="B131" s="30"/>
      <c r="D131" s="145" t="s">
        <v>132</v>
      </c>
      <c r="F131" s="146" t="s">
        <v>242</v>
      </c>
      <c r="I131" s="147"/>
      <c r="L131" s="30"/>
      <c r="M131" s="148"/>
      <c r="T131" s="54"/>
      <c r="AT131" s="15" t="s">
        <v>132</v>
      </c>
      <c r="AU131" s="15" t="s">
        <v>87</v>
      </c>
    </row>
    <row r="132" spans="2:65" s="1" customFormat="1" ht="19.2">
      <c r="B132" s="30"/>
      <c r="D132" s="145" t="s">
        <v>137</v>
      </c>
      <c r="F132" s="149" t="s">
        <v>243</v>
      </c>
      <c r="I132" s="147"/>
      <c r="L132" s="30"/>
      <c r="M132" s="148"/>
      <c r="T132" s="54"/>
      <c r="AT132" s="15" t="s">
        <v>137</v>
      </c>
      <c r="AU132" s="15" t="s">
        <v>87</v>
      </c>
    </row>
    <row r="133" spans="2:65" s="12" customFormat="1" ht="10.199999999999999">
      <c r="B133" s="153"/>
      <c r="D133" s="145" t="s">
        <v>236</v>
      </c>
      <c r="E133" s="154" t="s">
        <v>1</v>
      </c>
      <c r="F133" s="155" t="s">
        <v>244</v>
      </c>
      <c r="H133" s="156">
        <v>184.96</v>
      </c>
      <c r="I133" s="157"/>
      <c r="L133" s="153"/>
      <c r="M133" s="158"/>
      <c r="T133" s="159"/>
      <c r="AT133" s="154" t="s">
        <v>236</v>
      </c>
      <c r="AU133" s="154" t="s">
        <v>87</v>
      </c>
      <c r="AV133" s="12" t="s">
        <v>87</v>
      </c>
      <c r="AW133" s="12" t="s">
        <v>34</v>
      </c>
      <c r="AX133" s="12" t="s">
        <v>77</v>
      </c>
      <c r="AY133" s="154" t="s">
        <v>123</v>
      </c>
    </row>
    <row r="134" spans="2:65" s="12" customFormat="1" ht="10.199999999999999">
      <c r="B134" s="153"/>
      <c r="D134" s="145" t="s">
        <v>236</v>
      </c>
      <c r="E134" s="154" t="s">
        <v>1</v>
      </c>
      <c r="F134" s="155" t="s">
        <v>245</v>
      </c>
      <c r="H134" s="156">
        <v>25.091999999999999</v>
      </c>
      <c r="I134" s="157"/>
      <c r="L134" s="153"/>
      <c r="M134" s="158"/>
      <c r="T134" s="159"/>
      <c r="AT134" s="154" t="s">
        <v>236</v>
      </c>
      <c r="AU134" s="154" t="s">
        <v>87</v>
      </c>
      <c r="AV134" s="12" t="s">
        <v>87</v>
      </c>
      <c r="AW134" s="12" t="s">
        <v>34</v>
      </c>
      <c r="AX134" s="12" t="s">
        <v>77</v>
      </c>
      <c r="AY134" s="154" t="s">
        <v>123</v>
      </c>
    </row>
    <row r="135" spans="2:65" s="13" customFormat="1" ht="10.199999999999999">
      <c r="B135" s="160"/>
      <c r="D135" s="145" t="s">
        <v>236</v>
      </c>
      <c r="E135" s="161" t="s">
        <v>1</v>
      </c>
      <c r="F135" s="162" t="s">
        <v>246</v>
      </c>
      <c r="H135" s="163">
        <v>210.05200000000002</v>
      </c>
      <c r="I135" s="164"/>
      <c r="L135" s="160"/>
      <c r="M135" s="165"/>
      <c r="T135" s="166"/>
      <c r="AT135" s="161" t="s">
        <v>236</v>
      </c>
      <c r="AU135" s="161" t="s">
        <v>87</v>
      </c>
      <c r="AV135" s="13" t="s">
        <v>143</v>
      </c>
      <c r="AW135" s="13" t="s">
        <v>34</v>
      </c>
      <c r="AX135" s="13" t="s">
        <v>85</v>
      </c>
      <c r="AY135" s="161" t="s">
        <v>123</v>
      </c>
    </row>
    <row r="136" spans="2:65" s="1" customFormat="1" ht="24.15" customHeight="1">
      <c r="B136" s="30"/>
      <c r="C136" s="131" t="s">
        <v>139</v>
      </c>
      <c r="D136" s="131" t="s">
        <v>126</v>
      </c>
      <c r="E136" s="132" t="s">
        <v>247</v>
      </c>
      <c r="F136" s="133" t="s">
        <v>248</v>
      </c>
      <c r="G136" s="134" t="s">
        <v>240</v>
      </c>
      <c r="H136" s="135">
        <v>407.74799999999999</v>
      </c>
      <c r="I136" s="136"/>
      <c r="J136" s="137">
        <f>ROUND(I136*H136,2)</f>
        <v>0</v>
      </c>
      <c r="K136" s="138"/>
      <c r="L136" s="30"/>
      <c r="M136" s="139" t="s">
        <v>1</v>
      </c>
      <c r="N136" s="140" t="s">
        <v>42</v>
      </c>
      <c r="P136" s="141">
        <f>O136*H136</f>
        <v>0</v>
      </c>
      <c r="Q136" s="141">
        <v>0</v>
      </c>
      <c r="R136" s="141">
        <f>Q136*H136</f>
        <v>0</v>
      </c>
      <c r="S136" s="141">
        <v>1.8</v>
      </c>
      <c r="T136" s="142">
        <f>S136*H136</f>
        <v>733.94640000000004</v>
      </c>
      <c r="AR136" s="143" t="s">
        <v>143</v>
      </c>
      <c r="AT136" s="143" t="s">
        <v>126</v>
      </c>
      <c r="AU136" s="143" t="s">
        <v>87</v>
      </c>
      <c r="AY136" s="15" t="s">
        <v>123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5" t="s">
        <v>85</v>
      </c>
      <c r="BK136" s="144">
        <f>ROUND(I136*H136,2)</f>
        <v>0</v>
      </c>
      <c r="BL136" s="15" t="s">
        <v>143</v>
      </c>
      <c r="BM136" s="143" t="s">
        <v>249</v>
      </c>
    </row>
    <row r="137" spans="2:65" s="1" customFormat="1" ht="28.8">
      <c r="B137" s="30"/>
      <c r="D137" s="145" t="s">
        <v>132</v>
      </c>
      <c r="F137" s="146" t="s">
        <v>250</v>
      </c>
      <c r="I137" s="147"/>
      <c r="L137" s="30"/>
      <c r="M137" s="148"/>
      <c r="T137" s="54"/>
      <c r="AT137" s="15" t="s">
        <v>132</v>
      </c>
      <c r="AU137" s="15" t="s">
        <v>87</v>
      </c>
    </row>
    <row r="138" spans="2:65" s="1" customFormat="1" ht="19.2">
      <c r="B138" s="30"/>
      <c r="D138" s="145" t="s">
        <v>137</v>
      </c>
      <c r="F138" s="149" t="s">
        <v>243</v>
      </c>
      <c r="I138" s="147"/>
      <c r="L138" s="30"/>
      <c r="M138" s="148"/>
      <c r="T138" s="54"/>
      <c r="AT138" s="15" t="s">
        <v>137</v>
      </c>
      <c r="AU138" s="15" t="s">
        <v>87</v>
      </c>
    </row>
    <row r="139" spans="2:65" s="12" customFormat="1" ht="10.199999999999999">
      <c r="B139" s="153"/>
      <c r="D139" s="145" t="s">
        <v>236</v>
      </c>
      <c r="E139" s="154" t="s">
        <v>1</v>
      </c>
      <c r="F139" s="155" t="s">
        <v>251</v>
      </c>
      <c r="H139" s="156">
        <v>359.04</v>
      </c>
      <c r="I139" s="157"/>
      <c r="L139" s="153"/>
      <c r="M139" s="158"/>
      <c r="T139" s="159"/>
      <c r="AT139" s="154" t="s">
        <v>236</v>
      </c>
      <c r="AU139" s="154" t="s">
        <v>87</v>
      </c>
      <c r="AV139" s="12" t="s">
        <v>87</v>
      </c>
      <c r="AW139" s="12" t="s">
        <v>34</v>
      </c>
      <c r="AX139" s="12" t="s">
        <v>77</v>
      </c>
      <c r="AY139" s="154" t="s">
        <v>123</v>
      </c>
    </row>
    <row r="140" spans="2:65" s="12" customFormat="1" ht="10.199999999999999">
      <c r="B140" s="153"/>
      <c r="D140" s="145" t="s">
        <v>236</v>
      </c>
      <c r="E140" s="154" t="s">
        <v>1</v>
      </c>
      <c r="F140" s="155" t="s">
        <v>252</v>
      </c>
      <c r="H140" s="156">
        <v>48.707999999999998</v>
      </c>
      <c r="I140" s="157"/>
      <c r="L140" s="153"/>
      <c r="M140" s="158"/>
      <c r="T140" s="159"/>
      <c r="AT140" s="154" t="s">
        <v>236</v>
      </c>
      <c r="AU140" s="154" t="s">
        <v>87</v>
      </c>
      <c r="AV140" s="12" t="s">
        <v>87</v>
      </c>
      <c r="AW140" s="12" t="s">
        <v>34</v>
      </c>
      <c r="AX140" s="12" t="s">
        <v>77</v>
      </c>
      <c r="AY140" s="154" t="s">
        <v>123</v>
      </c>
    </row>
    <row r="141" spans="2:65" s="13" customFormat="1" ht="10.199999999999999">
      <c r="B141" s="160"/>
      <c r="D141" s="145" t="s">
        <v>236</v>
      </c>
      <c r="E141" s="161" t="s">
        <v>1</v>
      </c>
      <c r="F141" s="162" t="s">
        <v>246</v>
      </c>
      <c r="H141" s="163">
        <v>407.74800000000005</v>
      </c>
      <c r="I141" s="164"/>
      <c r="L141" s="160"/>
      <c r="M141" s="165"/>
      <c r="T141" s="166"/>
      <c r="AT141" s="161" t="s">
        <v>236</v>
      </c>
      <c r="AU141" s="161" t="s">
        <v>87</v>
      </c>
      <c r="AV141" s="13" t="s">
        <v>143</v>
      </c>
      <c r="AW141" s="13" t="s">
        <v>34</v>
      </c>
      <c r="AX141" s="13" t="s">
        <v>85</v>
      </c>
      <c r="AY141" s="161" t="s">
        <v>123</v>
      </c>
    </row>
    <row r="142" spans="2:65" s="1" customFormat="1" ht="16.5" customHeight="1">
      <c r="B142" s="30"/>
      <c r="C142" s="131" t="s">
        <v>143</v>
      </c>
      <c r="D142" s="131" t="s">
        <v>126</v>
      </c>
      <c r="E142" s="132" t="s">
        <v>253</v>
      </c>
      <c r="F142" s="133" t="s">
        <v>254</v>
      </c>
      <c r="G142" s="134" t="s">
        <v>240</v>
      </c>
      <c r="H142" s="135">
        <v>1009.835</v>
      </c>
      <c r="I142" s="136"/>
      <c r="J142" s="137">
        <f>ROUND(I142*H142,2)</f>
        <v>0</v>
      </c>
      <c r="K142" s="138"/>
      <c r="L142" s="30"/>
      <c r="M142" s="139" t="s">
        <v>1</v>
      </c>
      <c r="N142" s="140" t="s">
        <v>42</v>
      </c>
      <c r="P142" s="141">
        <f>O142*H142</f>
        <v>0</v>
      </c>
      <c r="Q142" s="141">
        <v>0</v>
      </c>
      <c r="R142" s="141">
        <f>Q142*H142</f>
        <v>0</v>
      </c>
      <c r="S142" s="141">
        <v>1.82</v>
      </c>
      <c r="T142" s="142">
        <f>S142*H142</f>
        <v>1837.8997000000002</v>
      </c>
      <c r="AR142" s="143" t="s">
        <v>143</v>
      </c>
      <c r="AT142" s="143" t="s">
        <v>126</v>
      </c>
      <c r="AU142" s="143" t="s">
        <v>87</v>
      </c>
      <c r="AY142" s="15" t="s">
        <v>123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5" t="s">
        <v>85</v>
      </c>
      <c r="BK142" s="144">
        <f>ROUND(I142*H142,2)</f>
        <v>0</v>
      </c>
      <c r="BL142" s="15" t="s">
        <v>143</v>
      </c>
      <c r="BM142" s="143" t="s">
        <v>255</v>
      </c>
    </row>
    <row r="143" spans="2:65" s="1" customFormat="1" ht="28.8">
      <c r="B143" s="30"/>
      <c r="D143" s="145" t="s">
        <v>132</v>
      </c>
      <c r="F143" s="146" t="s">
        <v>256</v>
      </c>
      <c r="I143" s="147"/>
      <c r="L143" s="30"/>
      <c r="M143" s="148"/>
      <c r="T143" s="54"/>
      <c r="AT143" s="15" t="s">
        <v>132</v>
      </c>
      <c r="AU143" s="15" t="s">
        <v>87</v>
      </c>
    </row>
    <row r="144" spans="2:65" s="12" customFormat="1" ht="20.399999999999999">
      <c r="B144" s="153"/>
      <c r="D144" s="145" t="s">
        <v>236</v>
      </c>
      <c r="E144" s="154" t="s">
        <v>1</v>
      </c>
      <c r="F144" s="155" t="s">
        <v>257</v>
      </c>
      <c r="H144" s="156">
        <v>1009.835</v>
      </c>
      <c r="I144" s="157"/>
      <c r="L144" s="153"/>
      <c r="M144" s="158"/>
      <c r="T144" s="159"/>
      <c r="AT144" s="154" t="s">
        <v>236</v>
      </c>
      <c r="AU144" s="154" t="s">
        <v>87</v>
      </c>
      <c r="AV144" s="12" t="s">
        <v>87</v>
      </c>
      <c r="AW144" s="12" t="s">
        <v>34</v>
      </c>
      <c r="AX144" s="12" t="s">
        <v>85</v>
      </c>
      <c r="AY144" s="154" t="s">
        <v>123</v>
      </c>
    </row>
    <row r="145" spans="2:65" s="1" customFormat="1" ht="24.15" customHeight="1">
      <c r="B145" s="30"/>
      <c r="C145" s="131" t="s">
        <v>122</v>
      </c>
      <c r="D145" s="131" t="s">
        <v>126</v>
      </c>
      <c r="E145" s="132" t="s">
        <v>258</v>
      </c>
      <c r="F145" s="133" t="s">
        <v>259</v>
      </c>
      <c r="G145" s="134" t="s">
        <v>240</v>
      </c>
      <c r="H145" s="135">
        <v>210.05199999999999</v>
      </c>
      <c r="I145" s="136"/>
      <c r="J145" s="137">
        <f>ROUND(I145*H145,2)</f>
        <v>0</v>
      </c>
      <c r="K145" s="138"/>
      <c r="L145" s="30"/>
      <c r="M145" s="139" t="s">
        <v>1</v>
      </c>
      <c r="N145" s="140" t="s">
        <v>42</v>
      </c>
      <c r="P145" s="141">
        <f>O145*H145</f>
        <v>0</v>
      </c>
      <c r="Q145" s="141">
        <v>0.4</v>
      </c>
      <c r="R145" s="141">
        <f>Q145*H145</f>
        <v>84.020800000000008</v>
      </c>
      <c r="S145" s="141">
        <v>0</v>
      </c>
      <c r="T145" s="142">
        <f>S145*H145</f>
        <v>0</v>
      </c>
      <c r="AR145" s="143" t="s">
        <v>143</v>
      </c>
      <c r="AT145" s="143" t="s">
        <v>126</v>
      </c>
      <c r="AU145" s="143" t="s">
        <v>87</v>
      </c>
      <c r="AY145" s="15" t="s">
        <v>123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5" t="s">
        <v>85</v>
      </c>
      <c r="BK145" s="144">
        <f>ROUND(I145*H145,2)</f>
        <v>0</v>
      </c>
      <c r="BL145" s="15" t="s">
        <v>143</v>
      </c>
      <c r="BM145" s="143" t="s">
        <v>260</v>
      </c>
    </row>
    <row r="146" spans="2:65" s="1" customFormat="1" ht="28.8">
      <c r="B146" s="30"/>
      <c r="D146" s="145" t="s">
        <v>132</v>
      </c>
      <c r="F146" s="146" t="s">
        <v>261</v>
      </c>
      <c r="I146" s="147"/>
      <c r="L146" s="30"/>
      <c r="M146" s="148"/>
      <c r="T146" s="54"/>
      <c r="AT146" s="15" t="s">
        <v>132</v>
      </c>
      <c r="AU146" s="15" t="s">
        <v>87</v>
      </c>
    </row>
    <row r="147" spans="2:65" s="1" customFormat="1" ht="19.2">
      <c r="B147" s="30"/>
      <c r="D147" s="145" t="s">
        <v>137</v>
      </c>
      <c r="F147" s="149" t="s">
        <v>243</v>
      </c>
      <c r="I147" s="147"/>
      <c r="L147" s="30"/>
      <c r="M147" s="148"/>
      <c r="T147" s="54"/>
      <c r="AT147" s="15" t="s">
        <v>137</v>
      </c>
      <c r="AU147" s="15" t="s">
        <v>87</v>
      </c>
    </row>
    <row r="148" spans="2:65" s="1" customFormat="1" ht="37.799999999999997" customHeight="1">
      <c r="B148" s="30"/>
      <c r="C148" s="131" t="s">
        <v>153</v>
      </c>
      <c r="D148" s="131" t="s">
        <v>126</v>
      </c>
      <c r="E148" s="132" t="s">
        <v>262</v>
      </c>
      <c r="F148" s="133" t="s">
        <v>263</v>
      </c>
      <c r="G148" s="134" t="s">
        <v>240</v>
      </c>
      <c r="H148" s="135">
        <v>1009.835</v>
      </c>
      <c r="I148" s="136"/>
      <c r="J148" s="137">
        <f>ROUND(I148*H148,2)</f>
        <v>0</v>
      </c>
      <c r="K148" s="138"/>
      <c r="L148" s="30"/>
      <c r="M148" s="139" t="s">
        <v>1</v>
      </c>
      <c r="N148" s="140" t="s">
        <v>42</v>
      </c>
      <c r="P148" s="141">
        <f>O148*H148</f>
        <v>0</v>
      </c>
      <c r="Q148" s="141">
        <v>6.9999999999999994E-5</v>
      </c>
      <c r="R148" s="141">
        <f>Q148*H148</f>
        <v>7.068845E-2</v>
      </c>
      <c r="S148" s="141">
        <v>0</v>
      </c>
      <c r="T148" s="142">
        <f>S148*H148</f>
        <v>0</v>
      </c>
      <c r="AR148" s="143" t="s">
        <v>143</v>
      </c>
      <c r="AT148" s="143" t="s">
        <v>126</v>
      </c>
      <c r="AU148" s="143" t="s">
        <v>87</v>
      </c>
      <c r="AY148" s="15" t="s">
        <v>123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5" t="s">
        <v>85</v>
      </c>
      <c r="BK148" s="144">
        <f>ROUND(I148*H148,2)</f>
        <v>0</v>
      </c>
      <c r="BL148" s="15" t="s">
        <v>143</v>
      </c>
      <c r="BM148" s="143" t="s">
        <v>264</v>
      </c>
    </row>
    <row r="149" spans="2:65" s="1" customFormat="1" ht="38.4">
      <c r="B149" s="30"/>
      <c r="D149" s="145" t="s">
        <v>132</v>
      </c>
      <c r="F149" s="146" t="s">
        <v>265</v>
      </c>
      <c r="I149" s="147"/>
      <c r="L149" s="30"/>
      <c r="M149" s="148"/>
      <c r="T149" s="54"/>
      <c r="AT149" s="15" t="s">
        <v>132</v>
      </c>
      <c r="AU149" s="15" t="s">
        <v>87</v>
      </c>
    </row>
    <row r="150" spans="2:65" s="12" customFormat="1" ht="20.399999999999999">
      <c r="B150" s="153"/>
      <c r="D150" s="145" t="s">
        <v>236</v>
      </c>
      <c r="E150" s="154" t="s">
        <v>1</v>
      </c>
      <c r="F150" s="155" t="s">
        <v>257</v>
      </c>
      <c r="H150" s="156">
        <v>1009.835</v>
      </c>
      <c r="I150" s="157"/>
      <c r="L150" s="153"/>
      <c r="M150" s="158"/>
      <c r="T150" s="159"/>
      <c r="AT150" s="154" t="s">
        <v>236</v>
      </c>
      <c r="AU150" s="154" t="s">
        <v>87</v>
      </c>
      <c r="AV150" s="12" t="s">
        <v>87</v>
      </c>
      <c r="AW150" s="12" t="s">
        <v>34</v>
      </c>
      <c r="AX150" s="12" t="s">
        <v>85</v>
      </c>
      <c r="AY150" s="154" t="s">
        <v>123</v>
      </c>
    </row>
    <row r="151" spans="2:65" s="1" customFormat="1" ht="21.75" customHeight="1">
      <c r="B151" s="30"/>
      <c r="C151" s="131" t="s">
        <v>161</v>
      </c>
      <c r="D151" s="131" t="s">
        <v>126</v>
      </c>
      <c r="E151" s="132" t="s">
        <v>266</v>
      </c>
      <c r="F151" s="133" t="s">
        <v>267</v>
      </c>
      <c r="G151" s="134" t="s">
        <v>156</v>
      </c>
      <c r="H151" s="135">
        <v>1</v>
      </c>
      <c r="I151" s="136"/>
      <c r="J151" s="137">
        <f>ROUND(I151*H151,2)</f>
        <v>0</v>
      </c>
      <c r="K151" s="138"/>
      <c r="L151" s="30"/>
      <c r="M151" s="139" t="s">
        <v>1</v>
      </c>
      <c r="N151" s="140" t="s">
        <v>42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143</v>
      </c>
      <c r="AT151" s="143" t="s">
        <v>126</v>
      </c>
      <c r="AU151" s="143" t="s">
        <v>87</v>
      </c>
      <c r="AY151" s="15" t="s">
        <v>123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5" t="s">
        <v>85</v>
      </c>
      <c r="BK151" s="144">
        <f>ROUND(I151*H151,2)</f>
        <v>0</v>
      </c>
      <c r="BL151" s="15" t="s">
        <v>143</v>
      </c>
      <c r="BM151" s="143" t="s">
        <v>268</v>
      </c>
    </row>
    <row r="152" spans="2:65" s="1" customFormat="1" ht="10.199999999999999">
      <c r="B152" s="30"/>
      <c r="D152" s="145" t="s">
        <v>132</v>
      </c>
      <c r="F152" s="146" t="s">
        <v>267</v>
      </c>
      <c r="I152" s="147"/>
      <c r="L152" s="30"/>
      <c r="M152" s="148"/>
      <c r="T152" s="54"/>
      <c r="AT152" s="15" t="s">
        <v>132</v>
      </c>
      <c r="AU152" s="15" t="s">
        <v>87</v>
      </c>
    </row>
    <row r="153" spans="2:65" s="1" customFormat="1" ht="57.6">
      <c r="B153" s="30"/>
      <c r="D153" s="145" t="s">
        <v>137</v>
      </c>
      <c r="F153" s="149" t="s">
        <v>269</v>
      </c>
      <c r="I153" s="147"/>
      <c r="L153" s="30"/>
      <c r="M153" s="148"/>
      <c r="T153" s="54"/>
      <c r="AT153" s="15" t="s">
        <v>137</v>
      </c>
      <c r="AU153" s="15" t="s">
        <v>87</v>
      </c>
    </row>
    <row r="154" spans="2:65" s="1" customFormat="1" ht="16.5" customHeight="1">
      <c r="B154" s="30"/>
      <c r="C154" s="131" t="s">
        <v>166</v>
      </c>
      <c r="D154" s="131" t="s">
        <v>126</v>
      </c>
      <c r="E154" s="132" t="s">
        <v>270</v>
      </c>
      <c r="F154" s="133" t="s">
        <v>271</v>
      </c>
      <c r="G154" s="134" t="s">
        <v>156</v>
      </c>
      <c r="H154" s="135">
        <v>1</v>
      </c>
      <c r="I154" s="136"/>
      <c r="J154" s="137">
        <f>ROUND(I154*H154,2)</f>
        <v>0</v>
      </c>
      <c r="K154" s="138"/>
      <c r="L154" s="30"/>
      <c r="M154" s="139" t="s">
        <v>1</v>
      </c>
      <c r="N154" s="140" t="s">
        <v>42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143</v>
      </c>
      <c r="AT154" s="143" t="s">
        <v>126</v>
      </c>
      <c r="AU154" s="143" t="s">
        <v>87</v>
      </c>
      <c r="AY154" s="15" t="s">
        <v>123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5" t="s">
        <v>85</v>
      </c>
      <c r="BK154" s="144">
        <f>ROUND(I154*H154,2)</f>
        <v>0</v>
      </c>
      <c r="BL154" s="15" t="s">
        <v>143</v>
      </c>
      <c r="BM154" s="143" t="s">
        <v>272</v>
      </c>
    </row>
    <row r="155" spans="2:65" s="1" customFormat="1" ht="10.199999999999999">
      <c r="B155" s="30"/>
      <c r="D155" s="145" t="s">
        <v>132</v>
      </c>
      <c r="F155" s="146" t="s">
        <v>271</v>
      </c>
      <c r="I155" s="147"/>
      <c r="L155" s="30"/>
      <c r="M155" s="148"/>
      <c r="T155" s="54"/>
      <c r="AT155" s="15" t="s">
        <v>132</v>
      </c>
      <c r="AU155" s="15" t="s">
        <v>87</v>
      </c>
    </row>
    <row r="156" spans="2:65" s="1" customFormat="1" ht="19.2">
      <c r="B156" s="30"/>
      <c r="D156" s="145" t="s">
        <v>137</v>
      </c>
      <c r="F156" s="149" t="s">
        <v>273</v>
      </c>
      <c r="I156" s="147"/>
      <c r="L156" s="30"/>
      <c r="M156" s="148"/>
      <c r="T156" s="54"/>
      <c r="AT156" s="15" t="s">
        <v>137</v>
      </c>
      <c r="AU156" s="15" t="s">
        <v>87</v>
      </c>
    </row>
    <row r="157" spans="2:65" s="11" customFormat="1" ht="22.8" customHeight="1">
      <c r="B157" s="119"/>
      <c r="D157" s="120" t="s">
        <v>76</v>
      </c>
      <c r="E157" s="129" t="s">
        <v>143</v>
      </c>
      <c r="F157" s="129" t="s">
        <v>274</v>
      </c>
      <c r="I157" s="122"/>
      <c r="J157" s="130">
        <f>BK157</f>
        <v>0</v>
      </c>
      <c r="L157" s="119"/>
      <c r="M157" s="124"/>
      <c r="P157" s="125">
        <f>SUM(P158:P184)</f>
        <v>0</v>
      </c>
      <c r="R157" s="125">
        <f>SUM(R158:R184)</f>
        <v>5082.6328615000002</v>
      </c>
      <c r="T157" s="126">
        <f>SUM(T158:T184)</f>
        <v>0</v>
      </c>
      <c r="AR157" s="120" t="s">
        <v>85</v>
      </c>
      <c r="AT157" s="127" t="s">
        <v>76</v>
      </c>
      <c r="AU157" s="127" t="s">
        <v>85</v>
      </c>
      <c r="AY157" s="120" t="s">
        <v>123</v>
      </c>
      <c r="BK157" s="128">
        <f>SUM(BK158:BK184)</f>
        <v>0</v>
      </c>
    </row>
    <row r="158" spans="2:65" s="1" customFormat="1" ht="24.15" customHeight="1">
      <c r="B158" s="30"/>
      <c r="C158" s="131" t="s">
        <v>171</v>
      </c>
      <c r="D158" s="131" t="s">
        <v>126</v>
      </c>
      <c r="E158" s="132" t="s">
        <v>275</v>
      </c>
      <c r="F158" s="133" t="s">
        <v>276</v>
      </c>
      <c r="G158" s="134" t="s">
        <v>232</v>
      </c>
      <c r="H158" s="135">
        <v>15.93</v>
      </c>
      <c r="I158" s="136"/>
      <c r="J158" s="137">
        <f>ROUND(I158*H158,2)</f>
        <v>0</v>
      </c>
      <c r="K158" s="138"/>
      <c r="L158" s="30"/>
      <c r="M158" s="139" t="s">
        <v>1</v>
      </c>
      <c r="N158" s="140" t="s">
        <v>42</v>
      </c>
      <c r="P158" s="141">
        <f>O158*H158</f>
        <v>0</v>
      </c>
      <c r="Q158" s="141">
        <v>0.36435000000000001</v>
      </c>
      <c r="R158" s="141">
        <f>Q158*H158</f>
        <v>5.8040954999999999</v>
      </c>
      <c r="S158" s="141">
        <v>0</v>
      </c>
      <c r="T158" s="142">
        <f>S158*H158</f>
        <v>0</v>
      </c>
      <c r="AR158" s="143" t="s">
        <v>143</v>
      </c>
      <c r="AT158" s="143" t="s">
        <v>126</v>
      </c>
      <c r="AU158" s="143" t="s">
        <v>87</v>
      </c>
      <c r="AY158" s="15" t="s">
        <v>123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5" t="s">
        <v>85</v>
      </c>
      <c r="BK158" s="144">
        <f>ROUND(I158*H158,2)</f>
        <v>0</v>
      </c>
      <c r="BL158" s="15" t="s">
        <v>143</v>
      </c>
      <c r="BM158" s="143" t="s">
        <v>277</v>
      </c>
    </row>
    <row r="159" spans="2:65" s="1" customFormat="1" ht="19.2">
      <c r="B159" s="30"/>
      <c r="D159" s="145" t="s">
        <v>132</v>
      </c>
      <c r="F159" s="146" t="s">
        <v>278</v>
      </c>
      <c r="I159" s="147"/>
      <c r="L159" s="30"/>
      <c r="M159" s="148"/>
      <c r="T159" s="54"/>
      <c r="AT159" s="15" t="s">
        <v>132</v>
      </c>
      <c r="AU159" s="15" t="s">
        <v>87</v>
      </c>
    </row>
    <row r="160" spans="2:65" s="1" customFormat="1" ht="19.2">
      <c r="B160" s="30"/>
      <c r="D160" s="145" t="s">
        <v>137</v>
      </c>
      <c r="F160" s="149" t="s">
        <v>279</v>
      </c>
      <c r="I160" s="147"/>
      <c r="L160" s="30"/>
      <c r="M160" s="148"/>
      <c r="T160" s="54"/>
      <c r="AT160" s="15" t="s">
        <v>137</v>
      </c>
      <c r="AU160" s="15" t="s">
        <v>87</v>
      </c>
    </row>
    <row r="161" spans="2:65" s="1" customFormat="1" ht="24.15" customHeight="1">
      <c r="B161" s="30"/>
      <c r="C161" s="131" t="s">
        <v>176</v>
      </c>
      <c r="D161" s="131" t="s">
        <v>126</v>
      </c>
      <c r="E161" s="132" t="s">
        <v>280</v>
      </c>
      <c r="F161" s="133" t="s">
        <v>281</v>
      </c>
      <c r="G161" s="134" t="s">
        <v>232</v>
      </c>
      <c r="H161" s="135">
        <v>1443.43</v>
      </c>
      <c r="I161" s="136"/>
      <c r="J161" s="137">
        <f>ROUND(I161*H161,2)</f>
        <v>0</v>
      </c>
      <c r="K161" s="138"/>
      <c r="L161" s="30"/>
      <c r="M161" s="139" t="s">
        <v>1</v>
      </c>
      <c r="N161" s="140" t="s">
        <v>42</v>
      </c>
      <c r="P161" s="141">
        <f>O161*H161</f>
        <v>0</v>
      </c>
      <c r="Q161" s="141">
        <v>0.20266000000000001</v>
      </c>
      <c r="R161" s="141">
        <f>Q161*H161</f>
        <v>292.52552380000003</v>
      </c>
      <c r="S161" s="141">
        <v>0</v>
      </c>
      <c r="T161" s="142">
        <f>S161*H161</f>
        <v>0</v>
      </c>
      <c r="AR161" s="143" t="s">
        <v>143</v>
      </c>
      <c r="AT161" s="143" t="s">
        <v>126</v>
      </c>
      <c r="AU161" s="143" t="s">
        <v>87</v>
      </c>
      <c r="AY161" s="15" t="s">
        <v>123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5" t="s">
        <v>85</v>
      </c>
      <c r="BK161" s="144">
        <f>ROUND(I161*H161,2)</f>
        <v>0</v>
      </c>
      <c r="BL161" s="15" t="s">
        <v>143</v>
      </c>
      <c r="BM161" s="143" t="s">
        <v>282</v>
      </c>
    </row>
    <row r="162" spans="2:65" s="1" customFormat="1" ht="19.2">
      <c r="B162" s="30"/>
      <c r="D162" s="145" t="s">
        <v>132</v>
      </c>
      <c r="F162" s="146" t="s">
        <v>283</v>
      </c>
      <c r="I162" s="147"/>
      <c r="L162" s="30"/>
      <c r="M162" s="148"/>
      <c r="T162" s="54"/>
      <c r="AT162" s="15" t="s">
        <v>132</v>
      </c>
      <c r="AU162" s="15" t="s">
        <v>87</v>
      </c>
    </row>
    <row r="163" spans="2:65" s="1" customFormat="1" ht="28.8">
      <c r="B163" s="30"/>
      <c r="D163" s="145" t="s">
        <v>137</v>
      </c>
      <c r="F163" s="149" t="s">
        <v>284</v>
      </c>
      <c r="I163" s="147"/>
      <c r="L163" s="30"/>
      <c r="M163" s="148"/>
      <c r="T163" s="54"/>
      <c r="AT163" s="15" t="s">
        <v>137</v>
      </c>
      <c r="AU163" s="15" t="s">
        <v>87</v>
      </c>
    </row>
    <row r="164" spans="2:65" s="12" customFormat="1" ht="10.199999999999999">
      <c r="B164" s="153"/>
      <c r="D164" s="145" t="s">
        <v>236</v>
      </c>
      <c r="E164" s="154" t="s">
        <v>1</v>
      </c>
      <c r="F164" s="155" t="s">
        <v>285</v>
      </c>
      <c r="H164" s="156">
        <v>1443.43</v>
      </c>
      <c r="I164" s="157"/>
      <c r="L164" s="153"/>
      <c r="M164" s="158"/>
      <c r="T164" s="159"/>
      <c r="AT164" s="154" t="s">
        <v>236</v>
      </c>
      <c r="AU164" s="154" t="s">
        <v>87</v>
      </c>
      <c r="AV164" s="12" t="s">
        <v>87</v>
      </c>
      <c r="AW164" s="12" t="s">
        <v>34</v>
      </c>
      <c r="AX164" s="12" t="s">
        <v>85</v>
      </c>
      <c r="AY164" s="154" t="s">
        <v>123</v>
      </c>
    </row>
    <row r="165" spans="2:65" s="1" customFormat="1" ht="24.15" customHeight="1">
      <c r="B165" s="30"/>
      <c r="C165" s="131" t="s">
        <v>181</v>
      </c>
      <c r="D165" s="131" t="s">
        <v>126</v>
      </c>
      <c r="E165" s="132" t="s">
        <v>286</v>
      </c>
      <c r="F165" s="133" t="s">
        <v>287</v>
      </c>
      <c r="G165" s="134" t="s">
        <v>240</v>
      </c>
      <c r="H165" s="135">
        <v>216.51499999999999</v>
      </c>
      <c r="I165" s="136"/>
      <c r="J165" s="137">
        <f>ROUND(I165*H165,2)</f>
        <v>0</v>
      </c>
      <c r="K165" s="138"/>
      <c r="L165" s="30"/>
      <c r="M165" s="139" t="s">
        <v>1</v>
      </c>
      <c r="N165" s="140" t="s">
        <v>42</v>
      </c>
      <c r="P165" s="141">
        <f>O165*H165</f>
        <v>0</v>
      </c>
      <c r="Q165" s="141">
        <v>1.89</v>
      </c>
      <c r="R165" s="141">
        <f>Q165*H165</f>
        <v>409.21334999999993</v>
      </c>
      <c r="S165" s="141">
        <v>0</v>
      </c>
      <c r="T165" s="142">
        <f>S165*H165</f>
        <v>0</v>
      </c>
      <c r="AR165" s="143" t="s">
        <v>143</v>
      </c>
      <c r="AT165" s="143" t="s">
        <v>126</v>
      </c>
      <c r="AU165" s="143" t="s">
        <v>87</v>
      </c>
      <c r="AY165" s="15" t="s">
        <v>123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5" t="s">
        <v>85</v>
      </c>
      <c r="BK165" s="144">
        <f>ROUND(I165*H165,2)</f>
        <v>0</v>
      </c>
      <c r="BL165" s="15" t="s">
        <v>143</v>
      </c>
      <c r="BM165" s="143" t="s">
        <v>288</v>
      </c>
    </row>
    <row r="166" spans="2:65" s="1" customFormat="1" ht="19.2">
      <c r="B166" s="30"/>
      <c r="D166" s="145" t="s">
        <v>132</v>
      </c>
      <c r="F166" s="146" t="s">
        <v>289</v>
      </c>
      <c r="I166" s="147"/>
      <c r="L166" s="30"/>
      <c r="M166" s="148"/>
      <c r="T166" s="54"/>
      <c r="AT166" s="15" t="s">
        <v>132</v>
      </c>
      <c r="AU166" s="15" t="s">
        <v>87</v>
      </c>
    </row>
    <row r="167" spans="2:65" s="1" customFormat="1" ht="28.8">
      <c r="B167" s="30"/>
      <c r="D167" s="145" t="s">
        <v>137</v>
      </c>
      <c r="F167" s="149" t="s">
        <v>290</v>
      </c>
      <c r="I167" s="147"/>
      <c r="L167" s="30"/>
      <c r="M167" s="148"/>
      <c r="T167" s="54"/>
      <c r="AT167" s="15" t="s">
        <v>137</v>
      </c>
      <c r="AU167" s="15" t="s">
        <v>87</v>
      </c>
    </row>
    <row r="168" spans="2:65" s="12" customFormat="1" ht="10.199999999999999">
      <c r="B168" s="153"/>
      <c r="D168" s="145" t="s">
        <v>236</v>
      </c>
      <c r="E168" s="154" t="s">
        <v>1</v>
      </c>
      <c r="F168" s="155" t="s">
        <v>291</v>
      </c>
      <c r="H168" s="156">
        <v>216.51499999999999</v>
      </c>
      <c r="I168" s="157"/>
      <c r="L168" s="153"/>
      <c r="M168" s="158"/>
      <c r="T168" s="159"/>
      <c r="AT168" s="154" t="s">
        <v>236</v>
      </c>
      <c r="AU168" s="154" t="s">
        <v>87</v>
      </c>
      <c r="AV168" s="12" t="s">
        <v>87</v>
      </c>
      <c r="AW168" s="12" t="s">
        <v>34</v>
      </c>
      <c r="AX168" s="12" t="s">
        <v>85</v>
      </c>
      <c r="AY168" s="154" t="s">
        <v>123</v>
      </c>
    </row>
    <row r="169" spans="2:65" s="1" customFormat="1" ht="24.15" customHeight="1">
      <c r="B169" s="30"/>
      <c r="C169" s="131" t="s">
        <v>188</v>
      </c>
      <c r="D169" s="131" t="s">
        <v>126</v>
      </c>
      <c r="E169" s="132" t="s">
        <v>292</v>
      </c>
      <c r="F169" s="133" t="s">
        <v>293</v>
      </c>
      <c r="G169" s="134" t="s">
        <v>240</v>
      </c>
      <c r="H169" s="135">
        <v>1434.3</v>
      </c>
      <c r="I169" s="136"/>
      <c r="J169" s="137">
        <f>ROUND(I169*H169,2)</f>
        <v>0</v>
      </c>
      <c r="K169" s="138"/>
      <c r="L169" s="30"/>
      <c r="M169" s="139" t="s">
        <v>1</v>
      </c>
      <c r="N169" s="140" t="s">
        <v>42</v>
      </c>
      <c r="P169" s="141">
        <f>O169*H169</f>
        <v>0</v>
      </c>
      <c r="Q169" s="141">
        <v>2.4340799999999998</v>
      </c>
      <c r="R169" s="141">
        <f>Q169*H169</f>
        <v>3491.2009439999997</v>
      </c>
      <c r="S169" s="141">
        <v>0</v>
      </c>
      <c r="T169" s="142">
        <f>S169*H169</f>
        <v>0</v>
      </c>
      <c r="AR169" s="143" t="s">
        <v>143</v>
      </c>
      <c r="AT169" s="143" t="s">
        <v>126</v>
      </c>
      <c r="AU169" s="143" t="s">
        <v>87</v>
      </c>
      <c r="AY169" s="15" t="s">
        <v>123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5" t="s">
        <v>85</v>
      </c>
      <c r="BK169" s="144">
        <f>ROUND(I169*H169,2)</f>
        <v>0</v>
      </c>
      <c r="BL169" s="15" t="s">
        <v>143</v>
      </c>
      <c r="BM169" s="143" t="s">
        <v>294</v>
      </c>
    </row>
    <row r="170" spans="2:65" s="1" customFormat="1" ht="28.8">
      <c r="B170" s="30"/>
      <c r="D170" s="145" t="s">
        <v>132</v>
      </c>
      <c r="F170" s="146" t="s">
        <v>295</v>
      </c>
      <c r="I170" s="147"/>
      <c r="L170" s="30"/>
      <c r="M170" s="148"/>
      <c r="T170" s="54"/>
      <c r="AT170" s="15" t="s">
        <v>132</v>
      </c>
      <c r="AU170" s="15" t="s">
        <v>87</v>
      </c>
    </row>
    <row r="171" spans="2:65" s="1" customFormat="1" ht="19.2">
      <c r="B171" s="30"/>
      <c r="D171" s="145" t="s">
        <v>137</v>
      </c>
      <c r="F171" s="149" t="s">
        <v>243</v>
      </c>
      <c r="I171" s="147"/>
      <c r="L171" s="30"/>
      <c r="M171" s="148"/>
      <c r="T171" s="54"/>
      <c r="AT171" s="15" t="s">
        <v>137</v>
      </c>
      <c r="AU171" s="15" t="s">
        <v>87</v>
      </c>
    </row>
    <row r="172" spans="2:65" s="12" customFormat="1" ht="10.199999999999999">
      <c r="B172" s="153"/>
      <c r="D172" s="145" t="s">
        <v>236</v>
      </c>
      <c r="E172" s="154" t="s">
        <v>1</v>
      </c>
      <c r="F172" s="155" t="s">
        <v>296</v>
      </c>
      <c r="H172" s="156">
        <v>1434.3</v>
      </c>
      <c r="I172" s="157"/>
      <c r="L172" s="153"/>
      <c r="M172" s="158"/>
      <c r="T172" s="159"/>
      <c r="AT172" s="154" t="s">
        <v>236</v>
      </c>
      <c r="AU172" s="154" t="s">
        <v>87</v>
      </c>
      <c r="AV172" s="12" t="s">
        <v>87</v>
      </c>
      <c r="AW172" s="12" t="s">
        <v>34</v>
      </c>
      <c r="AX172" s="12" t="s">
        <v>85</v>
      </c>
      <c r="AY172" s="154" t="s">
        <v>123</v>
      </c>
    </row>
    <row r="173" spans="2:65" s="1" customFormat="1" ht="24.15" customHeight="1">
      <c r="B173" s="30"/>
      <c r="C173" s="131" t="s">
        <v>194</v>
      </c>
      <c r="D173" s="131" t="s">
        <v>126</v>
      </c>
      <c r="E173" s="132" t="s">
        <v>297</v>
      </c>
      <c r="F173" s="133" t="s">
        <v>298</v>
      </c>
      <c r="G173" s="134" t="s">
        <v>232</v>
      </c>
      <c r="H173" s="135">
        <v>1443.43</v>
      </c>
      <c r="I173" s="136"/>
      <c r="J173" s="137">
        <f>ROUND(I173*H173,2)</f>
        <v>0</v>
      </c>
      <c r="K173" s="138"/>
      <c r="L173" s="30"/>
      <c r="M173" s="139" t="s">
        <v>1</v>
      </c>
      <c r="N173" s="140" t="s">
        <v>42</v>
      </c>
      <c r="P173" s="141">
        <f>O173*H173</f>
        <v>0</v>
      </c>
      <c r="Q173" s="141">
        <v>0.60104999999999997</v>
      </c>
      <c r="R173" s="141">
        <f>Q173*H173</f>
        <v>867.5736015</v>
      </c>
      <c r="S173" s="141">
        <v>0</v>
      </c>
      <c r="T173" s="142">
        <f>S173*H173</f>
        <v>0</v>
      </c>
      <c r="AR173" s="143" t="s">
        <v>143</v>
      </c>
      <c r="AT173" s="143" t="s">
        <v>126</v>
      </c>
      <c r="AU173" s="143" t="s">
        <v>87</v>
      </c>
      <c r="AY173" s="15" t="s">
        <v>123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5" t="s">
        <v>85</v>
      </c>
      <c r="BK173" s="144">
        <f>ROUND(I173*H173,2)</f>
        <v>0</v>
      </c>
      <c r="BL173" s="15" t="s">
        <v>143</v>
      </c>
      <c r="BM173" s="143" t="s">
        <v>299</v>
      </c>
    </row>
    <row r="174" spans="2:65" s="1" customFormat="1" ht="28.8">
      <c r="B174" s="30"/>
      <c r="D174" s="145" t="s">
        <v>132</v>
      </c>
      <c r="F174" s="146" t="s">
        <v>300</v>
      </c>
      <c r="I174" s="147"/>
      <c r="L174" s="30"/>
      <c r="M174" s="148"/>
      <c r="T174" s="54"/>
      <c r="AT174" s="15" t="s">
        <v>132</v>
      </c>
      <c r="AU174" s="15" t="s">
        <v>87</v>
      </c>
    </row>
    <row r="175" spans="2:65" s="1" customFormat="1" ht="19.2">
      <c r="B175" s="30"/>
      <c r="D175" s="145" t="s">
        <v>137</v>
      </c>
      <c r="F175" s="149" t="s">
        <v>243</v>
      </c>
      <c r="I175" s="147"/>
      <c r="L175" s="30"/>
      <c r="M175" s="148"/>
      <c r="T175" s="54"/>
      <c r="AT175" s="15" t="s">
        <v>137</v>
      </c>
      <c r="AU175" s="15" t="s">
        <v>87</v>
      </c>
    </row>
    <row r="176" spans="2:65" s="12" customFormat="1" ht="10.199999999999999">
      <c r="B176" s="153"/>
      <c r="D176" s="145" t="s">
        <v>236</v>
      </c>
      <c r="E176" s="154" t="s">
        <v>1</v>
      </c>
      <c r="F176" s="155" t="s">
        <v>301</v>
      </c>
      <c r="H176" s="156">
        <v>1279.43</v>
      </c>
      <c r="I176" s="157"/>
      <c r="L176" s="153"/>
      <c r="M176" s="158"/>
      <c r="T176" s="159"/>
      <c r="AT176" s="154" t="s">
        <v>236</v>
      </c>
      <c r="AU176" s="154" t="s">
        <v>87</v>
      </c>
      <c r="AV176" s="12" t="s">
        <v>87</v>
      </c>
      <c r="AW176" s="12" t="s">
        <v>34</v>
      </c>
      <c r="AX176" s="12" t="s">
        <v>77</v>
      </c>
      <c r="AY176" s="154" t="s">
        <v>123</v>
      </c>
    </row>
    <row r="177" spans="2:65" s="12" customFormat="1" ht="10.199999999999999">
      <c r="B177" s="153"/>
      <c r="D177" s="145" t="s">
        <v>236</v>
      </c>
      <c r="E177" s="154" t="s">
        <v>1</v>
      </c>
      <c r="F177" s="155" t="s">
        <v>302</v>
      </c>
      <c r="H177" s="156">
        <v>164</v>
      </c>
      <c r="I177" s="157"/>
      <c r="L177" s="153"/>
      <c r="M177" s="158"/>
      <c r="T177" s="159"/>
      <c r="AT177" s="154" t="s">
        <v>236</v>
      </c>
      <c r="AU177" s="154" t="s">
        <v>87</v>
      </c>
      <c r="AV177" s="12" t="s">
        <v>87</v>
      </c>
      <c r="AW177" s="12" t="s">
        <v>34</v>
      </c>
      <c r="AX177" s="12" t="s">
        <v>77</v>
      </c>
      <c r="AY177" s="154" t="s">
        <v>123</v>
      </c>
    </row>
    <row r="178" spans="2:65" s="13" customFormat="1" ht="10.199999999999999">
      <c r="B178" s="160"/>
      <c r="D178" s="145" t="s">
        <v>236</v>
      </c>
      <c r="E178" s="161" t="s">
        <v>1</v>
      </c>
      <c r="F178" s="162" t="s">
        <v>246</v>
      </c>
      <c r="H178" s="163">
        <v>1443.43</v>
      </c>
      <c r="I178" s="164"/>
      <c r="L178" s="160"/>
      <c r="M178" s="165"/>
      <c r="T178" s="166"/>
      <c r="AT178" s="161" t="s">
        <v>236</v>
      </c>
      <c r="AU178" s="161" t="s">
        <v>87</v>
      </c>
      <c r="AV178" s="13" t="s">
        <v>143</v>
      </c>
      <c r="AW178" s="13" t="s">
        <v>34</v>
      </c>
      <c r="AX178" s="13" t="s">
        <v>85</v>
      </c>
      <c r="AY178" s="161" t="s">
        <v>123</v>
      </c>
    </row>
    <row r="179" spans="2:65" s="1" customFormat="1" ht="24.15" customHeight="1">
      <c r="B179" s="30"/>
      <c r="C179" s="131" t="s">
        <v>200</v>
      </c>
      <c r="D179" s="131" t="s">
        <v>126</v>
      </c>
      <c r="E179" s="132" t="s">
        <v>303</v>
      </c>
      <c r="F179" s="133" t="s">
        <v>304</v>
      </c>
      <c r="G179" s="134" t="s">
        <v>232</v>
      </c>
      <c r="H179" s="135">
        <v>15.93</v>
      </c>
      <c r="I179" s="136"/>
      <c r="J179" s="137">
        <f>ROUND(I179*H179,2)</f>
        <v>0</v>
      </c>
      <c r="K179" s="138"/>
      <c r="L179" s="30"/>
      <c r="M179" s="139" t="s">
        <v>1</v>
      </c>
      <c r="N179" s="140" t="s">
        <v>42</v>
      </c>
      <c r="P179" s="141">
        <f>O179*H179</f>
        <v>0</v>
      </c>
      <c r="Q179" s="141">
        <v>0.93779000000000001</v>
      </c>
      <c r="R179" s="141">
        <f>Q179*H179</f>
        <v>14.9389947</v>
      </c>
      <c r="S179" s="141">
        <v>0</v>
      </c>
      <c r="T179" s="142">
        <f>S179*H179</f>
        <v>0</v>
      </c>
      <c r="AR179" s="143" t="s">
        <v>143</v>
      </c>
      <c r="AT179" s="143" t="s">
        <v>126</v>
      </c>
      <c r="AU179" s="143" t="s">
        <v>87</v>
      </c>
      <c r="AY179" s="15" t="s">
        <v>123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5" t="s">
        <v>85</v>
      </c>
      <c r="BK179" s="144">
        <f>ROUND(I179*H179,2)</f>
        <v>0</v>
      </c>
      <c r="BL179" s="15" t="s">
        <v>143</v>
      </c>
      <c r="BM179" s="143" t="s">
        <v>305</v>
      </c>
    </row>
    <row r="180" spans="2:65" s="1" customFormat="1" ht="28.8">
      <c r="B180" s="30"/>
      <c r="D180" s="145" t="s">
        <v>132</v>
      </c>
      <c r="F180" s="146" t="s">
        <v>306</v>
      </c>
      <c r="I180" s="147"/>
      <c r="L180" s="30"/>
      <c r="M180" s="148"/>
      <c r="T180" s="54"/>
      <c r="AT180" s="15" t="s">
        <v>132</v>
      </c>
      <c r="AU180" s="15" t="s">
        <v>87</v>
      </c>
    </row>
    <row r="181" spans="2:65" s="1" customFormat="1" ht="19.2">
      <c r="B181" s="30"/>
      <c r="D181" s="145" t="s">
        <v>137</v>
      </c>
      <c r="F181" s="149" t="s">
        <v>279</v>
      </c>
      <c r="I181" s="147"/>
      <c r="L181" s="30"/>
      <c r="M181" s="148"/>
      <c r="T181" s="54"/>
      <c r="AT181" s="15" t="s">
        <v>137</v>
      </c>
      <c r="AU181" s="15" t="s">
        <v>87</v>
      </c>
    </row>
    <row r="182" spans="2:65" s="12" customFormat="1" ht="10.199999999999999">
      <c r="B182" s="153"/>
      <c r="D182" s="145" t="s">
        <v>236</v>
      </c>
      <c r="E182" s="154" t="s">
        <v>1</v>
      </c>
      <c r="F182" s="155" t="s">
        <v>307</v>
      </c>
      <c r="H182" s="156">
        <v>15.93</v>
      </c>
      <c r="I182" s="157"/>
      <c r="L182" s="153"/>
      <c r="M182" s="158"/>
      <c r="T182" s="159"/>
      <c r="AT182" s="154" t="s">
        <v>236</v>
      </c>
      <c r="AU182" s="154" t="s">
        <v>87</v>
      </c>
      <c r="AV182" s="12" t="s">
        <v>87</v>
      </c>
      <c r="AW182" s="12" t="s">
        <v>34</v>
      </c>
      <c r="AX182" s="12" t="s">
        <v>85</v>
      </c>
      <c r="AY182" s="154" t="s">
        <v>123</v>
      </c>
    </row>
    <row r="183" spans="2:65" s="1" customFormat="1" ht="24.15" customHeight="1">
      <c r="B183" s="30"/>
      <c r="C183" s="131" t="s">
        <v>8</v>
      </c>
      <c r="D183" s="131" t="s">
        <v>126</v>
      </c>
      <c r="E183" s="132" t="s">
        <v>308</v>
      </c>
      <c r="F183" s="133" t="s">
        <v>309</v>
      </c>
      <c r="G183" s="134" t="s">
        <v>232</v>
      </c>
      <c r="H183" s="135">
        <v>15.93</v>
      </c>
      <c r="I183" s="136"/>
      <c r="J183" s="137">
        <f>ROUND(I183*H183,2)</f>
        <v>0</v>
      </c>
      <c r="K183" s="138"/>
      <c r="L183" s="30"/>
      <c r="M183" s="139" t="s">
        <v>1</v>
      </c>
      <c r="N183" s="140" t="s">
        <v>42</v>
      </c>
      <c r="P183" s="141">
        <f>O183*H183</f>
        <v>0</v>
      </c>
      <c r="Q183" s="141">
        <v>8.6400000000000005E-2</v>
      </c>
      <c r="R183" s="141">
        <f>Q183*H183</f>
        <v>1.376352</v>
      </c>
      <c r="S183" s="141">
        <v>0</v>
      </c>
      <c r="T183" s="142">
        <f>S183*H183</f>
        <v>0</v>
      </c>
      <c r="AR183" s="143" t="s">
        <v>143</v>
      </c>
      <c r="AT183" s="143" t="s">
        <v>126</v>
      </c>
      <c r="AU183" s="143" t="s">
        <v>87</v>
      </c>
      <c r="AY183" s="15" t="s">
        <v>123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5" t="s">
        <v>85</v>
      </c>
      <c r="BK183" s="144">
        <f>ROUND(I183*H183,2)</f>
        <v>0</v>
      </c>
      <c r="BL183" s="15" t="s">
        <v>143</v>
      </c>
      <c r="BM183" s="143" t="s">
        <v>310</v>
      </c>
    </row>
    <row r="184" spans="2:65" s="1" customFormat="1" ht="28.8">
      <c r="B184" s="30"/>
      <c r="D184" s="145" t="s">
        <v>132</v>
      </c>
      <c r="F184" s="146" t="s">
        <v>311</v>
      </c>
      <c r="I184" s="147"/>
      <c r="L184" s="30"/>
      <c r="M184" s="148"/>
      <c r="T184" s="54"/>
      <c r="AT184" s="15" t="s">
        <v>132</v>
      </c>
      <c r="AU184" s="15" t="s">
        <v>87</v>
      </c>
    </row>
    <row r="185" spans="2:65" s="11" customFormat="1" ht="22.8" customHeight="1">
      <c r="B185" s="119"/>
      <c r="D185" s="120" t="s">
        <v>76</v>
      </c>
      <c r="E185" s="129" t="s">
        <v>312</v>
      </c>
      <c r="F185" s="129" t="s">
        <v>313</v>
      </c>
      <c r="I185" s="122"/>
      <c r="J185" s="130">
        <f>BK185</f>
        <v>0</v>
      </c>
      <c r="L185" s="119"/>
      <c r="M185" s="124"/>
      <c r="P185" s="125">
        <f>SUM(P186:P201)</f>
        <v>0</v>
      </c>
      <c r="R185" s="125">
        <f>SUM(R186:R201)</f>
        <v>0</v>
      </c>
      <c r="T185" s="126">
        <f>SUM(T186:T201)</f>
        <v>0</v>
      </c>
      <c r="AR185" s="120" t="s">
        <v>85</v>
      </c>
      <c r="AT185" s="127" t="s">
        <v>76</v>
      </c>
      <c r="AU185" s="127" t="s">
        <v>85</v>
      </c>
      <c r="AY185" s="120" t="s">
        <v>123</v>
      </c>
      <c r="BK185" s="128">
        <f>SUM(BK186:BK201)</f>
        <v>0</v>
      </c>
    </row>
    <row r="186" spans="2:65" s="1" customFormat="1" ht="24.15" customHeight="1">
      <c r="B186" s="30"/>
      <c r="C186" s="131" t="s">
        <v>213</v>
      </c>
      <c r="D186" s="131" t="s">
        <v>126</v>
      </c>
      <c r="E186" s="132" t="s">
        <v>314</v>
      </c>
      <c r="F186" s="133" t="s">
        <v>315</v>
      </c>
      <c r="G186" s="134" t="s">
        <v>316</v>
      </c>
      <c r="H186" s="135">
        <v>691.93600000000004</v>
      </c>
      <c r="I186" s="136"/>
      <c r="J186" s="137">
        <f>ROUND(I186*H186,2)</f>
        <v>0</v>
      </c>
      <c r="K186" s="138"/>
      <c r="L186" s="30"/>
      <c r="M186" s="139" t="s">
        <v>1</v>
      </c>
      <c r="N186" s="140" t="s">
        <v>42</v>
      </c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AR186" s="143" t="s">
        <v>143</v>
      </c>
      <c r="AT186" s="143" t="s">
        <v>126</v>
      </c>
      <c r="AU186" s="143" t="s">
        <v>87</v>
      </c>
      <c r="AY186" s="15" t="s">
        <v>123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5" t="s">
        <v>85</v>
      </c>
      <c r="BK186" s="144">
        <f>ROUND(I186*H186,2)</f>
        <v>0</v>
      </c>
      <c r="BL186" s="15" t="s">
        <v>143</v>
      </c>
      <c r="BM186" s="143" t="s">
        <v>317</v>
      </c>
    </row>
    <row r="187" spans="2:65" s="1" customFormat="1" ht="19.2">
      <c r="B187" s="30"/>
      <c r="D187" s="145" t="s">
        <v>132</v>
      </c>
      <c r="F187" s="146" t="s">
        <v>315</v>
      </c>
      <c r="I187" s="147"/>
      <c r="L187" s="30"/>
      <c r="M187" s="148"/>
      <c r="T187" s="54"/>
      <c r="AT187" s="15" t="s">
        <v>132</v>
      </c>
      <c r="AU187" s="15" t="s">
        <v>87</v>
      </c>
    </row>
    <row r="188" spans="2:65" s="1" customFormat="1" ht="48">
      <c r="B188" s="30"/>
      <c r="D188" s="145" t="s">
        <v>137</v>
      </c>
      <c r="F188" s="149" t="s">
        <v>318</v>
      </c>
      <c r="I188" s="147"/>
      <c r="L188" s="30"/>
      <c r="M188" s="148"/>
      <c r="T188" s="54"/>
      <c r="AT188" s="15" t="s">
        <v>137</v>
      </c>
      <c r="AU188" s="15" t="s">
        <v>87</v>
      </c>
    </row>
    <row r="189" spans="2:65" s="12" customFormat="1" ht="20.399999999999999">
      <c r="B189" s="153"/>
      <c r="D189" s="145" t="s">
        <v>236</v>
      </c>
      <c r="E189" s="154" t="s">
        <v>1</v>
      </c>
      <c r="F189" s="155" t="s">
        <v>319</v>
      </c>
      <c r="H189" s="156">
        <v>691.93600000000004</v>
      </c>
      <c r="I189" s="157"/>
      <c r="L189" s="153"/>
      <c r="M189" s="158"/>
      <c r="T189" s="159"/>
      <c r="AT189" s="154" t="s">
        <v>236</v>
      </c>
      <c r="AU189" s="154" t="s">
        <v>87</v>
      </c>
      <c r="AV189" s="12" t="s">
        <v>87</v>
      </c>
      <c r="AW189" s="12" t="s">
        <v>34</v>
      </c>
      <c r="AX189" s="12" t="s">
        <v>85</v>
      </c>
      <c r="AY189" s="154" t="s">
        <v>123</v>
      </c>
    </row>
    <row r="190" spans="2:65" s="1" customFormat="1" ht="24.15" customHeight="1">
      <c r="B190" s="30"/>
      <c r="C190" s="131" t="s">
        <v>320</v>
      </c>
      <c r="D190" s="131" t="s">
        <v>126</v>
      </c>
      <c r="E190" s="132" t="s">
        <v>321</v>
      </c>
      <c r="F190" s="133" t="s">
        <v>322</v>
      </c>
      <c r="G190" s="134" t="s">
        <v>240</v>
      </c>
      <c r="H190" s="135">
        <v>2059.65</v>
      </c>
      <c r="I190" s="136"/>
      <c r="J190" s="137">
        <f>ROUND(I190*H190,2)</f>
        <v>0</v>
      </c>
      <c r="K190" s="138"/>
      <c r="L190" s="30"/>
      <c r="M190" s="139" t="s">
        <v>1</v>
      </c>
      <c r="N190" s="140" t="s">
        <v>42</v>
      </c>
      <c r="P190" s="141">
        <f>O190*H190</f>
        <v>0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AR190" s="143" t="s">
        <v>143</v>
      </c>
      <c r="AT190" s="143" t="s">
        <v>126</v>
      </c>
      <c r="AU190" s="143" t="s">
        <v>87</v>
      </c>
      <c r="AY190" s="15" t="s">
        <v>123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5" t="s">
        <v>85</v>
      </c>
      <c r="BK190" s="144">
        <f>ROUND(I190*H190,2)</f>
        <v>0</v>
      </c>
      <c r="BL190" s="15" t="s">
        <v>143</v>
      </c>
      <c r="BM190" s="143" t="s">
        <v>323</v>
      </c>
    </row>
    <row r="191" spans="2:65" s="1" customFormat="1" ht="19.2">
      <c r="B191" s="30"/>
      <c r="D191" s="145" t="s">
        <v>132</v>
      </c>
      <c r="F191" s="146" t="s">
        <v>322</v>
      </c>
      <c r="I191" s="147"/>
      <c r="L191" s="30"/>
      <c r="M191" s="148"/>
      <c r="T191" s="54"/>
      <c r="AT191" s="15" t="s">
        <v>132</v>
      </c>
      <c r="AU191" s="15" t="s">
        <v>87</v>
      </c>
    </row>
    <row r="192" spans="2:65" s="1" customFormat="1" ht="48">
      <c r="B192" s="30"/>
      <c r="D192" s="145" t="s">
        <v>137</v>
      </c>
      <c r="F192" s="149" t="s">
        <v>324</v>
      </c>
      <c r="I192" s="147"/>
      <c r="L192" s="30"/>
      <c r="M192" s="148"/>
      <c r="T192" s="54"/>
      <c r="AT192" s="15" t="s">
        <v>137</v>
      </c>
      <c r="AU192" s="15" t="s">
        <v>87</v>
      </c>
    </row>
    <row r="193" spans="2:65" s="12" customFormat="1" ht="10.199999999999999">
      <c r="B193" s="153"/>
      <c r="D193" s="145" t="s">
        <v>236</v>
      </c>
      <c r="E193" s="154" t="s">
        <v>1</v>
      </c>
      <c r="F193" s="155" t="s">
        <v>325</v>
      </c>
      <c r="H193" s="156">
        <v>2019.67</v>
      </c>
      <c r="I193" s="157"/>
      <c r="L193" s="153"/>
      <c r="M193" s="158"/>
      <c r="T193" s="159"/>
      <c r="AT193" s="154" t="s">
        <v>236</v>
      </c>
      <c r="AU193" s="154" t="s">
        <v>87</v>
      </c>
      <c r="AV193" s="12" t="s">
        <v>87</v>
      </c>
      <c r="AW193" s="12" t="s">
        <v>34</v>
      </c>
      <c r="AX193" s="12" t="s">
        <v>77</v>
      </c>
      <c r="AY193" s="154" t="s">
        <v>123</v>
      </c>
    </row>
    <row r="194" spans="2:65" s="12" customFormat="1" ht="10.199999999999999">
      <c r="B194" s="153"/>
      <c r="D194" s="145" t="s">
        <v>236</v>
      </c>
      <c r="E194" s="154" t="s">
        <v>1</v>
      </c>
      <c r="F194" s="155" t="s">
        <v>326</v>
      </c>
      <c r="H194" s="156">
        <v>39.979999999999997</v>
      </c>
      <c r="I194" s="157"/>
      <c r="L194" s="153"/>
      <c r="M194" s="158"/>
      <c r="T194" s="159"/>
      <c r="AT194" s="154" t="s">
        <v>236</v>
      </c>
      <c r="AU194" s="154" t="s">
        <v>87</v>
      </c>
      <c r="AV194" s="12" t="s">
        <v>87</v>
      </c>
      <c r="AW194" s="12" t="s">
        <v>34</v>
      </c>
      <c r="AX194" s="12" t="s">
        <v>77</v>
      </c>
      <c r="AY194" s="154" t="s">
        <v>123</v>
      </c>
    </row>
    <row r="195" spans="2:65" s="13" customFormat="1" ht="10.199999999999999">
      <c r="B195" s="160"/>
      <c r="D195" s="145" t="s">
        <v>236</v>
      </c>
      <c r="E195" s="161" t="s">
        <v>1</v>
      </c>
      <c r="F195" s="162" t="s">
        <v>246</v>
      </c>
      <c r="H195" s="163">
        <v>2059.65</v>
      </c>
      <c r="I195" s="164"/>
      <c r="L195" s="160"/>
      <c r="M195" s="165"/>
      <c r="T195" s="166"/>
      <c r="AT195" s="161" t="s">
        <v>236</v>
      </c>
      <c r="AU195" s="161" t="s">
        <v>87</v>
      </c>
      <c r="AV195" s="13" t="s">
        <v>143</v>
      </c>
      <c r="AW195" s="13" t="s">
        <v>34</v>
      </c>
      <c r="AX195" s="13" t="s">
        <v>85</v>
      </c>
      <c r="AY195" s="161" t="s">
        <v>123</v>
      </c>
    </row>
    <row r="196" spans="2:65" s="1" customFormat="1" ht="24.15" customHeight="1">
      <c r="B196" s="30"/>
      <c r="C196" s="131" t="s">
        <v>327</v>
      </c>
      <c r="D196" s="131" t="s">
        <v>126</v>
      </c>
      <c r="E196" s="132" t="s">
        <v>328</v>
      </c>
      <c r="F196" s="133" t="s">
        <v>329</v>
      </c>
      <c r="G196" s="134" t="s">
        <v>240</v>
      </c>
      <c r="H196" s="135">
        <v>2059.65</v>
      </c>
      <c r="I196" s="136"/>
      <c r="J196" s="137">
        <f>ROUND(I196*H196,2)</f>
        <v>0</v>
      </c>
      <c r="K196" s="138"/>
      <c r="L196" s="30"/>
      <c r="M196" s="139" t="s">
        <v>1</v>
      </c>
      <c r="N196" s="140" t="s">
        <v>42</v>
      </c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AR196" s="143" t="s">
        <v>143</v>
      </c>
      <c r="AT196" s="143" t="s">
        <v>126</v>
      </c>
      <c r="AU196" s="143" t="s">
        <v>87</v>
      </c>
      <c r="AY196" s="15" t="s">
        <v>123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5" t="s">
        <v>85</v>
      </c>
      <c r="BK196" s="144">
        <f>ROUND(I196*H196,2)</f>
        <v>0</v>
      </c>
      <c r="BL196" s="15" t="s">
        <v>143</v>
      </c>
      <c r="BM196" s="143" t="s">
        <v>330</v>
      </c>
    </row>
    <row r="197" spans="2:65" s="1" customFormat="1" ht="28.8">
      <c r="B197" s="30"/>
      <c r="D197" s="145" t="s">
        <v>132</v>
      </c>
      <c r="F197" s="146" t="s">
        <v>331</v>
      </c>
      <c r="I197" s="147"/>
      <c r="L197" s="30"/>
      <c r="M197" s="148"/>
      <c r="T197" s="54"/>
      <c r="AT197" s="15" t="s">
        <v>132</v>
      </c>
      <c r="AU197" s="15" t="s">
        <v>87</v>
      </c>
    </row>
    <row r="198" spans="2:65" s="1" customFormat="1" ht="28.8">
      <c r="B198" s="30"/>
      <c r="D198" s="145" t="s">
        <v>137</v>
      </c>
      <c r="F198" s="149" t="s">
        <v>332</v>
      </c>
      <c r="I198" s="147"/>
      <c r="L198" s="30"/>
      <c r="M198" s="148"/>
      <c r="T198" s="54"/>
      <c r="AT198" s="15" t="s">
        <v>137</v>
      </c>
      <c r="AU198" s="15" t="s">
        <v>87</v>
      </c>
    </row>
    <row r="199" spans="2:65" s="12" customFormat="1" ht="10.199999999999999">
      <c r="B199" s="153"/>
      <c r="D199" s="145" t="s">
        <v>236</v>
      </c>
      <c r="E199" s="154" t="s">
        <v>1</v>
      </c>
      <c r="F199" s="155" t="s">
        <v>333</v>
      </c>
      <c r="H199" s="156">
        <v>2019.67</v>
      </c>
      <c r="I199" s="157"/>
      <c r="L199" s="153"/>
      <c r="M199" s="158"/>
      <c r="T199" s="159"/>
      <c r="AT199" s="154" t="s">
        <v>236</v>
      </c>
      <c r="AU199" s="154" t="s">
        <v>87</v>
      </c>
      <c r="AV199" s="12" t="s">
        <v>87</v>
      </c>
      <c r="AW199" s="12" t="s">
        <v>34</v>
      </c>
      <c r="AX199" s="12" t="s">
        <v>77</v>
      </c>
      <c r="AY199" s="154" t="s">
        <v>123</v>
      </c>
    </row>
    <row r="200" spans="2:65" s="12" customFormat="1" ht="10.199999999999999">
      <c r="B200" s="153"/>
      <c r="D200" s="145" t="s">
        <v>236</v>
      </c>
      <c r="E200" s="154" t="s">
        <v>1</v>
      </c>
      <c r="F200" s="155" t="s">
        <v>334</v>
      </c>
      <c r="H200" s="156">
        <v>39.979999999999997</v>
      </c>
      <c r="I200" s="157"/>
      <c r="L200" s="153"/>
      <c r="M200" s="158"/>
      <c r="T200" s="159"/>
      <c r="AT200" s="154" t="s">
        <v>236</v>
      </c>
      <c r="AU200" s="154" t="s">
        <v>87</v>
      </c>
      <c r="AV200" s="12" t="s">
        <v>87</v>
      </c>
      <c r="AW200" s="12" t="s">
        <v>34</v>
      </c>
      <c r="AX200" s="12" t="s">
        <v>77</v>
      </c>
      <c r="AY200" s="154" t="s">
        <v>123</v>
      </c>
    </row>
    <row r="201" spans="2:65" s="13" customFormat="1" ht="10.199999999999999">
      <c r="B201" s="160"/>
      <c r="D201" s="145" t="s">
        <v>236</v>
      </c>
      <c r="E201" s="161" t="s">
        <v>1</v>
      </c>
      <c r="F201" s="162" t="s">
        <v>246</v>
      </c>
      <c r="H201" s="163">
        <v>2059.65</v>
      </c>
      <c r="I201" s="164"/>
      <c r="L201" s="160"/>
      <c r="M201" s="165"/>
      <c r="T201" s="166"/>
      <c r="AT201" s="161" t="s">
        <v>236</v>
      </c>
      <c r="AU201" s="161" t="s">
        <v>87</v>
      </c>
      <c r="AV201" s="13" t="s">
        <v>143</v>
      </c>
      <c r="AW201" s="13" t="s">
        <v>34</v>
      </c>
      <c r="AX201" s="13" t="s">
        <v>85</v>
      </c>
      <c r="AY201" s="161" t="s">
        <v>123</v>
      </c>
    </row>
    <row r="202" spans="2:65" s="11" customFormat="1" ht="22.8" customHeight="1">
      <c r="B202" s="119"/>
      <c r="D202" s="120" t="s">
        <v>76</v>
      </c>
      <c r="E202" s="129" t="s">
        <v>335</v>
      </c>
      <c r="F202" s="129" t="s">
        <v>336</v>
      </c>
      <c r="I202" s="122"/>
      <c r="J202" s="130">
        <f>BK202</f>
        <v>0</v>
      </c>
      <c r="L202" s="119"/>
      <c r="M202" s="124"/>
      <c r="P202" s="125">
        <f>SUM(P203:P204)</f>
        <v>0</v>
      </c>
      <c r="R202" s="125">
        <f>SUM(R203:R204)</f>
        <v>0</v>
      </c>
      <c r="T202" s="126">
        <f>SUM(T203:T204)</f>
        <v>0</v>
      </c>
      <c r="AR202" s="120" t="s">
        <v>85</v>
      </c>
      <c r="AT202" s="127" t="s">
        <v>76</v>
      </c>
      <c r="AU202" s="127" t="s">
        <v>85</v>
      </c>
      <c r="AY202" s="120" t="s">
        <v>123</v>
      </c>
      <c r="BK202" s="128">
        <f>SUM(BK203:BK204)</f>
        <v>0</v>
      </c>
    </row>
    <row r="203" spans="2:65" s="1" customFormat="1" ht="16.5" customHeight="1">
      <c r="B203" s="30"/>
      <c r="C203" s="131" t="s">
        <v>337</v>
      </c>
      <c r="D203" s="131" t="s">
        <v>126</v>
      </c>
      <c r="E203" s="132" t="s">
        <v>338</v>
      </c>
      <c r="F203" s="133" t="s">
        <v>339</v>
      </c>
      <c r="G203" s="134" t="s">
        <v>316</v>
      </c>
      <c r="H203" s="135">
        <v>5166.7240000000002</v>
      </c>
      <c r="I203" s="136"/>
      <c r="J203" s="137">
        <f>ROUND(I203*H203,2)</f>
        <v>0</v>
      </c>
      <c r="K203" s="138"/>
      <c r="L203" s="30"/>
      <c r="M203" s="139" t="s">
        <v>1</v>
      </c>
      <c r="N203" s="140" t="s">
        <v>42</v>
      </c>
      <c r="P203" s="141">
        <f>O203*H203</f>
        <v>0</v>
      </c>
      <c r="Q203" s="141">
        <v>0</v>
      </c>
      <c r="R203" s="141">
        <f>Q203*H203</f>
        <v>0</v>
      </c>
      <c r="S203" s="141">
        <v>0</v>
      </c>
      <c r="T203" s="142">
        <f>S203*H203</f>
        <v>0</v>
      </c>
      <c r="AR203" s="143" t="s">
        <v>143</v>
      </c>
      <c r="AT203" s="143" t="s">
        <v>126</v>
      </c>
      <c r="AU203" s="143" t="s">
        <v>87</v>
      </c>
      <c r="AY203" s="15" t="s">
        <v>123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5" t="s">
        <v>85</v>
      </c>
      <c r="BK203" s="144">
        <f>ROUND(I203*H203,2)</f>
        <v>0</v>
      </c>
      <c r="BL203" s="15" t="s">
        <v>143</v>
      </c>
      <c r="BM203" s="143" t="s">
        <v>340</v>
      </c>
    </row>
    <row r="204" spans="2:65" s="1" customFormat="1" ht="19.2">
      <c r="B204" s="30"/>
      <c r="D204" s="145" t="s">
        <v>132</v>
      </c>
      <c r="F204" s="146" t="s">
        <v>341</v>
      </c>
      <c r="I204" s="147"/>
      <c r="L204" s="30"/>
      <c r="M204" s="148"/>
      <c r="T204" s="54"/>
      <c r="AT204" s="15" t="s">
        <v>132</v>
      </c>
      <c r="AU204" s="15" t="s">
        <v>87</v>
      </c>
    </row>
    <row r="205" spans="2:65" s="11" customFormat="1" ht="25.95" customHeight="1">
      <c r="B205" s="119"/>
      <c r="D205" s="120" t="s">
        <v>76</v>
      </c>
      <c r="E205" s="121" t="s">
        <v>342</v>
      </c>
      <c r="F205" s="121" t="s">
        <v>343</v>
      </c>
      <c r="I205" s="122"/>
      <c r="J205" s="123">
        <f>BK205</f>
        <v>0</v>
      </c>
      <c r="L205" s="119"/>
      <c r="M205" s="124"/>
      <c r="P205" s="125">
        <f>P206</f>
        <v>0</v>
      </c>
      <c r="R205" s="125">
        <f>R206</f>
        <v>37.040013850000001</v>
      </c>
      <c r="T205" s="126">
        <f>T206</f>
        <v>0</v>
      </c>
      <c r="AR205" s="120" t="s">
        <v>139</v>
      </c>
      <c r="AT205" s="127" t="s">
        <v>76</v>
      </c>
      <c r="AU205" s="127" t="s">
        <v>77</v>
      </c>
      <c r="AY205" s="120" t="s">
        <v>123</v>
      </c>
      <c r="BK205" s="128">
        <f>BK206</f>
        <v>0</v>
      </c>
    </row>
    <row r="206" spans="2:65" s="11" customFormat="1" ht="22.8" customHeight="1">
      <c r="B206" s="119"/>
      <c r="D206" s="120" t="s">
        <v>76</v>
      </c>
      <c r="E206" s="129" t="s">
        <v>344</v>
      </c>
      <c r="F206" s="129" t="s">
        <v>345</v>
      </c>
      <c r="I206" s="122"/>
      <c r="J206" s="130">
        <f>BK206</f>
        <v>0</v>
      </c>
      <c r="L206" s="119"/>
      <c r="M206" s="124"/>
      <c r="P206" s="125">
        <f>SUM(P207:P256)</f>
        <v>0</v>
      </c>
      <c r="R206" s="125">
        <f>SUM(R207:R256)</f>
        <v>37.040013850000001</v>
      </c>
      <c r="T206" s="126">
        <f>SUM(T207:T256)</f>
        <v>0</v>
      </c>
      <c r="AR206" s="120" t="s">
        <v>139</v>
      </c>
      <c r="AT206" s="127" t="s">
        <v>76</v>
      </c>
      <c r="AU206" s="127" t="s">
        <v>85</v>
      </c>
      <c r="AY206" s="120" t="s">
        <v>123</v>
      </c>
      <c r="BK206" s="128">
        <f>SUM(BK207:BK256)</f>
        <v>0</v>
      </c>
    </row>
    <row r="207" spans="2:65" s="1" customFormat="1" ht="24.15" customHeight="1">
      <c r="B207" s="30"/>
      <c r="C207" s="131" t="s">
        <v>346</v>
      </c>
      <c r="D207" s="131" t="s">
        <v>126</v>
      </c>
      <c r="E207" s="132" t="s">
        <v>347</v>
      </c>
      <c r="F207" s="133" t="s">
        <v>348</v>
      </c>
      <c r="G207" s="134" t="s">
        <v>349</v>
      </c>
      <c r="H207" s="135">
        <v>0.187</v>
      </c>
      <c r="I207" s="136"/>
      <c r="J207" s="137">
        <f>ROUND(I207*H207,2)</f>
        <v>0</v>
      </c>
      <c r="K207" s="138"/>
      <c r="L207" s="30"/>
      <c r="M207" s="139" t="s">
        <v>1</v>
      </c>
      <c r="N207" s="140" t="s">
        <v>42</v>
      </c>
      <c r="P207" s="141">
        <f>O207*H207</f>
        <v>0</v>
      </c>
      <c r="Q207" s="141">
        <v>8.8000000000000005E-3</v>
      </c>
      <c r="R207" s="141">
        <f>Q207*H207</f>
        <v>1.6456000000000001E-3</v>
      </c>
      <c r="S207" s="141">
        <v>0</v>
      </c>
      <c r="T207" s="142">
        <f>S207*H207</f>
        <v>0</v>
      </c>
      <c r="AR207" s="143" t="s">
        <v>350</v>
      </c>
      <c r="AT207" s="143" t="s">
        <v>126</v>
      </c>
      <c r="AU207" s="143" t="s">
        <v>87</v>
      </c>
      <c r="AY207" s="15" t="s">
        <v>123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5" t="s">
        <v>85</v>
      </c>
      <c r="BK207" s="144">
        <f>ROUND(I207*H207,2)</f>
        <v>0</v>
      </c>
      <c r="BL207" s="15" t="s">
        <v>350</v>
      </c>
      <c r="BM207" s="143" t="s">
        <v>351</v>
      </c>
    </row>
    <row r="208" spans="2:65" s="1" customFormat="1" ht="19.2">
      <c r="B208" s="30"/>
      <c r="D208" s="145" t="s">
        <v>132</v>
      </c>
      <c r="F208" s="146" t="s">
        <v>352</v>
      </c>
      <c r="I208" s="147"/>
      <c r="L208" s="30"/>
      <c r="M208" s="148"/>
      <c r="T208" s="54"/>
      <c r="AT208" s="15" t="s">
        <v>132</v>
      </c>
      <c r="AU208" s="15" t="s">
        <v>87</v>
      </c>
    </row>
    <row r="209" spans="2:65" s="1" customFormat="1" ht="24.15" customHeight="1">
      <c r="B209" s="30"/>
      <c r="C209" s="131" t="s">
        <v>7</v>
      </c>
      <c r="D209" s="131" t="s">
        <v>126</v>
      </c>
      <c r="E209" s="132" t="s">
        <v>353</v>
      </c>
      <c r="F209" s="133" t="s">
        <v>354</v>
      </c>
      <c r="G209" s="134" t="s">
        <v>355</v>
      </c>
      <c r="H209" s="135">
        <v>200.6</v>
      </c>
      <c r="I209" s="136"/>
      <c r="J209" s="137">
        <f>ROUND(I209*H209,2)</f>
        <v>0</v>
      </c>
      <c r="K209" s="138"/>
      <c r="L209" s="30"/>
      <c r="M209" s="139" t="s">
        <v>1</v>
      </c>
      <c r="N209" s="140" t="s">
        <v>42</v>
      </c>
      <c r="P209" s="141">
        <f>O209*H209</f>
        <v>0</v>
      </c>
      <c r="Q209" s="141">
        <v>0</v>
      </c>
      <c r="R209" s="141">
        <f>Q209*H209</f>
        <v>0</v>
      </c>
      <c r="S209" s="141">
        <v>0</v>
      </c>
      <c r="T209" s="142">
        <f>S209*H209</f>
        <v>0</v>
      </c>
      <c r="AR209" s="143" t="s">
        <v>350</v>
      </c>
      <c r="AT209" s="143" t="s">
        <v>126</v>
      </c>
      <c r="AU209" s="143" t="s">
        <v>87</v>
      </c>
      <c r="AY209" s="15" t="s">
        <v>123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5" t="s">
        <v>85</v>
      </c>
      <c r="BK209" s="144">
        <f>ROUND(I209*H209,2)</f>
        <v>0</v>
      </c>
      <c r="BL209" s="15" t="s">
        <v>350</v>
      </c>
      <c r="BM209" s="143" t="s">
        <v>356</v>
      </c>
    </row>
    <row r="210" spans="2:65" s="1" customFormat="1" ht="38.4">
      <c r="B210" s="30"/>
      <c r="D210" s="145" t="s">
        <v>132</v>
      </c>
      <c r="F210" s="146" t="s">
        <v>357</v>
      </c>
      <c r="I210" s="147"/>
      <c r="L210" s="30"/>
      <c r="M210" s="148"/>
      <c r="T210" s="54"/>
      <c r="AT210" s="15" t="s">
        <v>132</v>
      </c>
      <c r="AU210" s="15" t="s">
        <v>87</v>
      </c>
    </row>
    <row r="211" spans="2:65" s="1" customFormat="1" ht="19.2">
      <c r="B211" s="30"/>
      <c r="D211" s="145" t="s">
        <v>137</v>
      </c>
      <c r="F211" s="149" t="s">
        <v>358</v>
      </c>
      <c r="I211" s="147"/>
      <c r="L211" s="30"/>
      <c r="M211" s="148"/>
      <c r="T211" s="54"/>
      <c r="AT211" s="15" t="s">
        <v>137</v>
      </c>
      <c r="AU211" s="15" t="s">
        <v>87</v>
      </c>
    </row>
    <row r="212" spans="2:65" s="12" customFormat="1" ht="10.199999999999999">
      <c r="B212" s="153"/>
      <c r="D212" s="145" t="s">
        <v>236</v>
      </c>
      <c r="E212" s="154" t="s">
        <v>1</v>
      </c>
      <c r="F212" s="155" t="s">
        <v>359</v>
      </c>
      <c r="H212" s="156">
        <v>187.7</v>
      </c>
      <c r="I212" s="157"/>
      <c r="L212" s="153"/>
      <c r="M212" s="158"/>
      <c r="T212" s="159"/>
      <c r="AT212" s="154" t="s">
        <v>236</v>
      </c>
      <c r="AU212" s="154" t="s">
        <v>87</v>
      </c>
      <c r="AV212" s="12" t="s">
        <v>87</v>
      </c>
      <c r="AW212" s="12" t="s">
        <v>34</v>
      </c>
      <c r="AX212" s="12" t="s">
        <v>77</v>
      </c>
      <c r="AY212" s="154" t="s">
        <v>123</v>
      </c>
    </row>
    <row r="213" spans="2:65" s="12" customFormat="1" ht="10.199999999999999">
      <c r="B213" s="153"/>
      <c r="D213" s="145" t="s">
        <v>236</v>
      </c>
      <c r="E213" s="154" t="s">
        <v>1</v>
      </c>
      <c r="F213" s="155" t="s">
        <v>360</v>
      </c>
      <c r="H213" s="156">
        <v>12.9</v>
      </c>
      <c r="I213" s="157"/>
      <c r="L213" s="153"/>
      <c r="M213" s="158"/>
      <c r="T213" s="159"/>
      <c r="AT213" s="154" t="s">
        <v>236</v>
      </c>
      <c r="AU213" s="154" t="s">
        <v>87</v>
      </c>
      <c r="AV213" s="12" t="s">
        <v>87</v>
      </c>
      <c r="AW213" s="12" t="s">
        <v>34</v>
      </c>
      <c r="AX213" s="12" t="s">
        <v>77</v>
      </c>
      <c r="AY213" s="154" t="s">
        <v>123</v>
      </c>
    </row>
    <row r="214" spans="2:65" s="13" customFormat="1" ht="10.199999999999999">
      <c r="B214" s="160"/>
      <c r="D214" s="145" t="s">
        <v>236</v>
      </c>
      <c r="E214" s="161" t="s">
        <v>1</v>
      </c>
      <c r="F214" s="162" t="s">
        <v>246</v>
      </c>
      <c r="H214" s="163">
        <v>200.6</v>
      </c>
      <c r="I214" s="164"/>
      <c r="L214" s="160"/>
      <c r="M214" s="165"/>
      <c r="T214" s="166"/>
      <c r="AT214" s="161" t="s">
        <v>236</v>
      </c>
      <c r="AU214" s="161" t="s">
        <v>87</v>
      </c>
      <c r="AV214" s="13" t="s">
        <v>143</v>
      </c>
      <c r="AW214" s="13" t="s">
        <v>34</v>
      </c>
      <c r="AX214" s="13" t="s">
        <v>85</v>
      </c>
      <c r="AY214" s="161" t="s">
        <v>123</v>
      </c>
    </row>
    <row r="215" spans="2:65" s="1" customFormat="1" ht="33" customHeight="1">
      <c r="B215" s="30"/>
      <c r="C215" s="131" t="s">
        <v>361</v>
      </c>
      <c r="D215" s="131" t="s">
        <v>126</v>
      </c>
      <c r="E215" s="132" t="s">
        <v>362</v>
      </c>
      <c r="F215" s="133" t="s">
        <v>363</v>
      </c>
      <c r="G215" s="134" t="s">
        <v>355</v>
      </c>
      <c r="H215" s="135">
        <v>200.6</v>
      </c>
      <c r="I215" s="136"/>
      <c r="J215" s="137">
        <f>ROUND(I215*H215,2)</f>
        <v>0</v>
      </c>
      <c r="K215" s="138"/>
      <c r="L215" s="30"/>
      <c r="M215" s="139" t="s">
        <v>1</v>
      </c>
      <c r="N215" s="140" t="s">
        <v>42</v>
      </c>
      <c r="P215" s="141">
        <f>O215*H215</f>
        <v>0</v>
      </c>
      <c r="Q215" s="141">
        <v>0</v>
      </c>
      <c r="R215" s="141">
        <f>Q215*H215</f>
        <v>0</v>
      </c>
      <c r="S215" s="141">
        <v>0</v>
      </c>
      <c r="T215" s="142">
        <f>S215*H215</f>
        <v>0</v>
      </c>
      <c r="AR215" s="143" t="s">
        <v>350</v>
      </c>
      <c r="AT215" s="143" t="s">
        <v>126</v>
      </c>
      <c r="AU215" s="143" t="s">
        <v>87</v>
      </c>
      <c r="AY215" s="15" t="s">
        <v>123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5" t="s">
        <v>85</v>
      </c>
      <c r="BK215" s="144">
        <f>ROUND(I215*H215,2)</f>
        <v>0</v>
      </c>
      <c r="BL215" s="15" t="s">
        <v>350</v>
      </c>
      <c r="BM215" s="143" t="s">
        <v>364</v>
      </c>
    </row>
    <row r="216" spans="2:65" s="1" customFormat="1" ht="38.4">
      <c r="B216" s="30"/>
      <c r="D216" s="145" t="s">
        <v>132</v>
      </c>
      <c r="F216" s="146" t="s">
        <v>365</v>
      </c>
      <c r="I216" s="147"/>
      <c r="L216" s="30"/>
      <c r="M216" s="148"/>
      <c r="T216" s="54"/>
      <c r="AT216" s="15" t="s">
        <v>132</v>
      </c>
      <c r="AU216" s="15" t="s">
        <v>87</v>
      </c>
    </row>
    <row r="217" spans="2:65" s="1" customFormat="1" ht="24.15" customHeight="1">
      <c r="B217" s="30"/>
      <c r="C217" s="131" t="s">
        <v>366</v>
      </c>
      <c r="D217" s="131" t="s">
        <v>126</v>
      </c>
      <c r="E217" s="132" t="s">
        <v>367</v>
      </c>
      <c r="F217" s="133" t="s">
        <v>368</v>
      </c>
      <c r="G217" s="134" t="s">
        <v>240</v>
      </c>
      <c r="H217" s="135">
        <v>5</v>
      </c>
      <c r="I217" s="136"/>
      <c r="J217" s="137">
        <f>ROUND(I217*H217,2)</f>
        <v>0</v>
      </c>
      <c r="K217" s="138"/>
      <c r="L217" s="30"/>
      <c r="M217" s="139" t="s">
        <v>1</v>
      </c>
      <c r="N217" s="140" t="s">
        <v>42</v>
      </c>
      <c r="P217" s="141">
        <f>O217*H217</f>
        <v>0</v>
      </c>
      <c r="Q217" s="141">
        <v>2.5018699999999998</v>
      </c>
      <c r="R217" s="141">
        <f>Q217*H217</f>
        <v>12.50935</v>
      </c>
      <c r="S217" s="141">
        <v>0</v>
      </c>
      <c r="T217" s="142">
        <f>S217*H217</f>
        <v>0</v>
      </c>
      <c r="AR217" s="143" t="s">
        <v>350</v>
      </c>
      <c r="AT217" s="143" t="s">
        <v>126</v>
      </c>
      <c r="AU217" s="143" t="s">
        <v>87</v>
      </c>
      <c r="AY217" s="15" t="s">
        <v>123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5" t="s">
        <v>85</v>
      </c>
      <c r="BK217" s="144">
        <f>ROUND(I217*H217,2)</f>
        <v>0</v>
      </c>
      <c r="BL217" s="15" t="s">
        <v>350</v>
      </c>
      <c r="BM217" s="143" t="s">
        <v>369</v>
      </c>
    </row>
    <row r="218" spans="2:65" s="1" customFormat="1" ht="28.8">
      <c r="B218" s="30"/>
      <c r="D218" s="145" t="s">
        <v>132</v>
      </c>
      <c r="F218" s="146" t="s">
        <v>370</v>
      </c>
      <c r="I218" s="147"/>
      <c r="L218" s="30"/>
      <c r="M218" s="148"/>
      <c r="T218" s="54"/>
      <c r="AT218" s="15" t="s">
        <v>132</v>
      </c>
      <c r="AU218" s="15" t="s">
        <v>87</v>
      </c>
    </row>
    <row r="219" spans="2:65" s="1" customFormat="1" ht="19.2">
      <c r="B219" s="30"/>
      <c r="D219" s="145" t="s">
        <v>137</v>
      </c>
      <c r="F219" s="149" t="s">
        <v>371</v>
      </c>
      <c r="I219" s="147"/>
      <c r="L219" s="30"/>
      <c r="M219" s="148"/>
      <c r="T219" s="54"/>
      <c r="AT219" s="15" t="s">
        <v>137</v>
      </c>
      <c r="AU219" s="15" t="s">
        <v>87</v>
      </c>
    </row>
    <row r="220" spans="2:65" s="1" customFormat="1" ht="24.15" customHeight="1">
      <c r="B220" s="30"/>
      <c r="C220" s="131" t="s">
        <v>372</v>
      </c>
      <c r="D220" s="131" t="s">
        <v>126</v>
      </c>
      <c r="E220" s="132" t="s">
        <v>373</v>
      </c>
      <c r="F220" s="133" t="s">
        <v>374</v>
      </c>
      <c r="G220" s="134" t="s">
        <v>232</v>
      </c>
      <c r="H220" s="135">
        <v>22.5</v>
      </c>
      <c r="I220" s="136"/>
      <c r="J220" s="137">
        <f>ROUND(I220*H220,2)</f>
        <v>0</v>
      </c>
      <c r="K220" s="138"/>
      <c r="L220" s="30"/>
      <c r="M220" s="139" t="s">
        <v>1</v>
      </c>
      <c r="N220" s="140" t="s">
        <v>42</v>
      </c>
      <c r="P220" s="141">
        <f>O220*H220</f>
        <v>0</v>
      </c>
      <c r="Q220" s="141">
        <v>1.16E-3</v>
      </c>
      <c r="R220" s="141">
        <f>Q220*H220</f>
        <v>2.6100000000000002E-2</v>
      </c>
      <c r="S220" s="141">
        <v>0</v>
      </c>
      <c r="T220" s="142">
        <f>S220*H220</f>
        <v>0</v>
      </c>
      <c r="AR220" s="143" t="s">
        <v>350</v>
      </c>
      <c r="AT220" s="143" t="s">
        <v>126</v>
      </c>
      <c r="AU220" s="143" t="s">
        <v>87</v>
      </c>
      <c r="AY220" s="15" t="s">
        <v>123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5" t="s">
        <v>85</v>
      </c>
      <c r="BK220" s="144">
        <f>ROUND(I220*H220,2)</f>
        <v>0</v>
      </c>
      <c r="BL220" s="15" t="s">
        <v>350</v>
      </c>
      <c r="BM220" s="143" t="s">
        <v>375</v>
      </c>
    </row>
    <row r="221" spans="2:65" s="1" customFormat="1" ht="19.2">
      <c r="B221" s="30"/>
      <c r="D221" s="145" t="s">
        <v>132</v>
      </c>
      <c r="F221" s="146" t="s">
        <v>376</v>
      </c>
      <c r="I221" s="147"/>
      <c r="L221" s="30"/>
      <c r="M221" s="148"/>
      <c r="T221" s="54"/>
      <c r="AT221" s="15" t="s">
        <v>132</v>
      </c>
      <c r="AU221" s="15" t="s">
        <v>87</v>
      </c>
    </row>
    <row r="222" spans="2:65" s="1" customFormat="1" ht="19.2">
      <c r="B222" s="30"/>
      <c r="D222" s="145" t="s">
        <v>137</v>
      </c>
      <c r="F222" s="149" t="s">
        <v>377</v>
      </c>
      <c r="I222" s="147"/>
      <c r="L222" s="30"/>
      <c r="M222" s="148"/>
      <c r="T222" s="54"/>
      <c r="AT222" s="15" t="s">
        <v>137</v>
      </c>
      <c r="AU222" s="15" t="s">
        <v>87</v>
      </c>
    </row>
    <row r="223" spans="2:65" s="1" customFormat="1" ht="24.15" customHeight="1">
      <c r="B223" s="30"/>
      <c r="C223" s="131" t="s">
        <v>378</v>
      </c>
      <c r="D223" s="131" t="s">
        <v>126</v>
      </c>
      <c r="E223" s="132" t="s">
        <v>379</v>
      </c>
      <c r="F223" s="133" t="s">
        <v>380</v>
      </c>
      <c r="G223" s="134" t="s">
        <v>232</v>
      </c>
      <c r="H223" s="135">
        <v>22.5</v>
      </c>
      <c r="I223" s="136"/>
      <c r="J223" s="137">
        <f>ROUND(I223*H223,2)</f>
        <v>0</v>
      </c>
      <c r="K223" s="138"/>
      <c r="L223" s="30"/>
      <c r="M223" s="139" t="s">
        <v>1</v>
      </c>
      <c r="N223" s="140" t="s">
        <v>42</v>
      </c>
      <c r="P223" s="141">
        <f>O223*H223</f>
        <v>0</v>
      </c>
      <c r="Q223" s="141">
        <v>0</v>
      </c>
      <c r="R223" s="141">
        <f>Q223*H223</f>
        <v>0</v>
      </c>
      <c r="S223" s="141">
        <v>0</v>
      </c>
      <c r="T223" s="142">
        <f>S223*H223</f>
        <v>0</v>
      </c>
      <c r="AR223" s="143" t="s">
        <v>350</v>
      </c>
      <c r="AT223" s="143" t="s">
        <v>126</v>
      </c>
      <c r="AU223" s="143" t="s">
        <v>87</v>
      </c>
      <c r="AY223" s="15" t="s">
        <v>123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5" t="s">
        <v>85</v>
      </c>
      <c r="BK223" s="144">
        <f>ROUND(I223*H223,2)</f>
        <v>0</v>
      </c>
      <c r="BL223" s="15" t="s">
        <v>350</v>
      </c>
      <c r="BM223" s="143" t="s">
        <v>381</v>
      </c>
    </row>
    <row r="224" spans="2:65" s="1" customFormat="1" ht="19.2">
      <c r="B224" s="30"/>
      <c r="D224" s="145" t="s">
        <v>132</v>
      </c>
      <c r="F224" s="146" t="s">
        <v>382</v>
      </c>
      <c r="I224" s="147"/>
      <c r="L224" s="30"/>
      <c r="M224" s="148"/>
      <c r="T224" s="54"/>
      <c r="AT224" s="15" t="s">
        <v>132</v>
      </c>
      <c r="AU224" s="15" t="s">
        <v>87</v>
      </c>
    </row>
    <row r="225" spans="2:65" s="1" customFormat="1" ht="24.15" customHeight="1">
      <c r="B225" s="30"/>
      <c r="C225" s="131" t="s">
        <v>383</v>
      </c>
      <c r="D225" s="131" t="s">
        <v>126</v>
      </c>
      <c r="E225" s="132" t="s">
        <v>384</v>
      </c>
      <c r="F225" s="133" t="s">
        <v>385</v>
      </c>
      <c r="G225" s="134" t="s">
        <v>355</v>
      </c>
      <c r="H225" s="135">
        <v>200.6</v>
      </c>
      <c r="I225" s="136"/>
      <c r="J225" s="137">
        <f>ROUND(I225*H225,2)</f>
        <v>0</v>
      </c>
      <c r="K225" s="138"/>
      <c r="L225" s="30"/>
      <c r="M225" s="139" t="s">
        <v>1</v>
      </c>
      <c r="N225" s="140" t="s">
        <v>42</v>
      </c>
      <c r="P225" s="141">
        <f>O225*H225</f>
        <v>0</v>
      </c>
      <c r="Q225" s="141">
        <v>0.10007000000000001</v>
      </c>
      <c r="R225" s="141">
        <f>Q225*H225</f>
        <v>20.074042000000002</v>
      </c>
      <c r="S225" s="141">
        <v>0</v>
      </c>
      <c r="T225" s="142">
        <f>S225*H225</f>
        <v>0</v>
      </c>
      <c r="AR225" s="143" t="s">
        <v>350</v>
      </c>
      <c r="AT225" s="143" t="s">
        <v>126</v>
      </c>
      <c r="AU225" s="143" t="s">
        <v>87</v>
      </c>
      <c r="AY225" s="15" t="s">
        <v>123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5" t="s">
        <v>85</v>
      </c>
      <c r="BK225" s="144">
        <f>ROUND(I225*H225,2)</f>
        <v>0</v>
      </c>
      <c r="BL225" s="15" t="s">
        <v>350</v>
      </c>
      <c r="BM225" s="143" t="s">
        <v>386</v>
      </c>
    </row>
    <row r="226" spans="2:65" s="1" customFormat="1" ht="19.2">
      <c r="B226" s="30"/>
      <c r="D226" s="145" t="s">
        <v>132</v>
      </c>
      <c r="F226" s="146" t="s">
        <v>387</v>
      </c>
      <c r="I226" s="147"/>
      <c r="L226" s="30"/>
      <c r="M226" s="148"/>
      <c r="T226" s="54"/>
      <c r="AT226" s="15" t="s">
        <v>132</v>
      </c>
      <c r="AU226" s="15" t="s">
        <v>87</v>
      </c>
    </row>
    <row r="227" spans="2:65" s="1" customFormat="1" ht="24.15" customHeight="1">
      <c r="B227" s="30"/>
      <c r="C227" s="131" t="s">
        <v>388</v>
      </c>
      <c r="D227" s="131" t="s">
        <v>126</v>
      </c>
      <c r="E227" s="132" t="s">
        <v>389</v>
      </c>
      <c r="F227" s="133" t="s">
        <v>390</v>
      </c>
      <c r="G227" s="134" t="s">
        <v>355</v>
      </c>
      <c r="H227" s="135">
        <v>14.6</v>
      </c>
      <c r="I227" s="136"/>
      <c r="J227" s="137">
        <f>ROUND(I227*H227,2)</f>
        <v>0</v>
      </c>
      <c r="K227" s="138"/>
      <c r="L227" s="30"/>
      <c r="M227" s="139" t="s">
        <v>1</v>
      </c>
      <c r="N227" s="140" t="s">
        <v>42</v>
      </c>
      <c r="P227" s="141">
        <f>O227*H227</f>
        <v>0</v>
      </c>
      <c r="Q227" s="141">
        <v>0</v>
      </c>
      <c r="R227" s="141">
        <f>Q227*H227</f>
        <v>0</v>
      </c>
      <c r="S227" s="141">
        <v>0</v>
      </c>
      <c r="T227" s="142">
        <f>S227*H227</f>
        <v>0</v>
      </c>
      <c r="AR227" s="143" t="s">
        <v>350</v>
      </c>
      <c r="AT227" s="143" t="s">
        <v>126</v>
      </c>
      <c r="AU227" s="143" t="s">
        <v>87</v>
      </c>
      <c r="AY227" s="15" t="s">
        <v>123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5" t="s">
        <v>85</v>
      </c>
      <c r="BK227" s="144">
        <f>ROUND(I227*H227,2)</f>
        <v>0</v>
      </c>
      <c r="BL227" s="15" t="s">
        <v>350</v>
      </c>
      <c r="BM227" s="143" t="s">
        <v>391</v>
      </c>
    </row>
    <row r="228" spans="2:65" s="1" customFormat="1" ht="19.2">
      <c r="B228" s="30"/>
      <c r="D228" s="145" t="s">
        <v>132</v>
      </c>
      <c r="F228" s="146" t="s">
        <v>392</v>
      </c>
      <c r="I228" s="147"/>
      <c r="L228" s="30"/>
      <c r="M228" s="148"/>
      <c r="T228" s="54"/>
      <c r="AT228" s="15" t="s">
        <v>132</v>
      </c>
      <c r="AU228" s="15" t="s">
        <v>87</v>
      </c>
    </row>
    <row r="229" spans="2:65" s="1" customFormat="1" ht="19.2">
      <c r="B229" s="30"/>
      <c r="D229" s="145" t="s">
        <v>137</v>
      </c>
      <c r="F229" s="149" t="s">
        <v>393</v>
      </c>
      <c r="I229" s="147"/>
      <c r="L229" s="30"/>
      <c r="M229" s="148"/>
      <c r="T229" s="54"/>
      <c r="AT229" s="15" t="s">
        <v>137</v>
      </c>
      <c r="AU229" s="15" t="s">
        <v>87</v>
      </c>
    </row>
    <row r="230" spans="2:65" s="1" customFormat="1" ht="24.15" customHeight="1">
      <c r="B230" s="30"/>
      <c r="C230" s="167" t="s">
        <v>394</v>
      </c>
      <c r="D230" s="167" t="s">
        <v>342</v>
      </c>
      <c r="E230" s="168" t="s">
        <v>395</v>
      </c>
      <c r="F230" s="169" t="s">
        <v>396</v>
      </c>
      <c r="G230" s="170" t="s">
        <v>355</v>
      </c>
      <c r="H230" s="171">
        <v>14.6</v>
      </c>
      <c r="I230" s="172"/>
      <c r="J230" s="173">
        <f>ROUND(I230*H230,2)</f>
        <v>0</v>
      </c>
      <c r="K230" s="174"/>
      <c r="L230" s="175"/>
      <c r="M230" s="176" t="s">
        <v>1</v>
      </c>
      <c r="N230" s="177" t="s">
        <v>42</v>
      </c>
      <c r="P230" s="141">
        <f>O230*H230</f>
        <v>0</v>
      </c>
      <c r="Q230" s="141">
        <v>1.7149999999999999E-2</v>
      </c>
      <c r="R230" s="141">
        <f>Q230*H230</f>
        <v>0.25038999999999995</v>
      </c>
      <c r="S230" s="141">
        <v>0</v>
      </c>
      <c r="T230" s="142">
        <f>S230*H230</f>
        <v>0</v>
      </c>
      <c r="AR230" s="143" t="s">
        <v>397</v>
      </c>
      <c r="AT230" s="143" t="s">
        <v>342</v>
      </c>
      <c r="AU230" s="143" t="s">
        <v>87</v>
      </c>
      <c r="AY230" s="15" t="s">
        <v>123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5" t="s">
        <v>85</v>
      </c>
      <c r="BK230" s="144">
        <f>ROUND(I230*H230,2)</f>
        <v>0</v>
      </c>
      <c r="BL230" s="15" t="s">
        <v>397</v>
      </c>
      <c r="BM230" s="143" t="s">
        <v>398</v>
      </c>
    </row>
    <row r="231" spans="2:65" s="1" customFormat="1" ht="10.199999999999999">
      <c r="B231" s="30"/>
      <c r="D231" s="145" t="s">
        <v>132</v>
      </c>
      <c r="F231" s="146" t="s">
        <v>396</v>
      </c>
      <c r="I231" s="147"/>
      <c r="L231" s="30"/>
      <c r="M231" s="148"/>
      <c r="T231" s="54"/>
      <c r="AT231" s="15" t="s">
        <v>132</v>
      </c>
      <c r="AU231" s="15" t="s">
        <v>87</v>
      </c>
    </row>
    <row r="232" spans="2:65" s="1" customFormat="1" ht="24.15" customHeight="1">
      <c r="B232" s="30"/>
      <c r="C232" s="131" t="s">
        <v>399</v>
      </c>
      <c r="D232" s="131" t="s">
        <v>126</v>
      </c>
      <c r="E232" s="132" t="s">
        <v>400</v>
      </c>
      <c r="F232" s="133" t="s">
        <v>401</v>
      </c>
      <c r="G232" s="134" t="s">
        <v>355</v>
      </c>
      <c r="H232" s="135">
        <v>388.3</v>
      </c>
      <c r="I232" s="136"/>
      <c r="J232" s="137">
        <f>ROUND(I232*H232,2)</f>
        <v>0</v>
      </c>
      <c r="K232" s="138"/>
      <c r="L232" s="30"/>
      <c r="M232" s="139" t="s">
        <v>1</v>
      </c>
      <c r="N232" s="140" t="s">
        <v>42</v>
      </c>
      <c r="P232" s="141">
        <f>O232*H232</f>
        <v>0</v>
      </c>
      <c r="Q232" s="141">
        <v>0</v>
      </c>
      <c r="R232" s="141">
        <f>Q232*H232</f>
        <v>0</v>
      </c>
      <c r="S232" s="141">
        <v>0</v>
      </c>
      <c r="T232" s="142">
        <f>S232*H232</f>
        <v>0</v>
      </c>
      <c r="AR232" s="143" t="s">
        <v>350</v>
      </c>
      <c r="AT232" s="143" t="s">
        <v>126</v>
      </c>
      <c r="AU232" s="143" t="s">
        <v>87</v>
      </c>
      <c r="AY232" s="15" t="s">
        <v>123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5" t="s">
        <v>85</v>
      </c>
      <c r="BK232" s="144">
        <f>ROUND(I232*H232,2)</f>
        <v>0</v>
      </c>
      <c r="BL232" s="15" t="s">
        <v>350</v>
      </c>
      <c r="BM232" s="143" t="s">
        <v>402</v>
      </c>
    </row>
    <row r="233" spans="2:65" s="1" customFormat="1" ht="19.2">
      <c r="B233" s="30"/>
      <c r="D233" s="145" t="s">
        <v>132</v>
      </c>
      <c r="F233" s="146" t="s">
        <v>403</v>
      </c>
      <c r="I233" s="147"/>
      <c r="L233" s="30"/>
      <c r="M233" s="148"/>
      <c r="T233" s="54"/>
      <c r="AT233" s="15" t="s">
        <v>132</v>
      </c>
      <c r="AU233" s="15" t="s">
        <v>87</v>
      </c>
    </row>
    <row r="234" spans="2:65" s="12" customFormat="1" ht="10.199999999999999">
      <c r="B234" s="153"/>
      <c r="D234" s="145" t="s">
        <v>236</v>
      </c>
      <c r="E234" s="154" t="s">
        <v>1</v>
      </c>
      <c r="F234" s="155" t="s">
        <v>404</v>
      </c>
      <c r="H234" s="156">
        <v>375.4</v>
      </c>
      <c r="I234" s="157"/>
      <c r="L234" s="153"/>
      <c r="M234" s="158"/>
      <c r="T234" s="159"/>
      <c r="AT234" s="154" t="s">
        <v>236</v>
      </c>
      <c r="AU234" s="154" t="s">
        <v>87</v>
      </c>
      <c r="AV234" s="12" t="s">
        <v>87</v>
      </c>
      <c r="AW234" s="12" t="s">
        <v>34</v>
      </c>
      <c r="AX234" s="12" t="s">
        <v>77</v>
      </c>
      <c r="AY234" s="154" t="s">
        <v>123</v>
      </c>
    </row>
    <row r="235" spans="2:65" s="12" customFormat="1" ht="10.199999999999999">
      <c r="B235" s="153"/>
      <c r="D235" s="145" t="s">
        <v>236</v>
      </c>
      <c r="E235" s="154" t="s">
        <v>1</v>
      </c>
      <c r="F235" s="155" t="s">
        <v>405</v>
      </c>
      <c r="H235" s="156">
        <v>12.9</v>
      </c>
      <c r="I235" s="157"/>
      <c r="L235" s="153"/>
      <c r="M235" s="158"/>
      <c r="T235" s="159"/>
      <c r="AT235" s="154" t="s">
        <v>236</v>
      </c>
      <c r="AU235" s="154" t="s">
        <v>87</v>
      </c>
      <c r="AV235" s="12" t="s">
        <v>87</v>
      </c>
      <c r="AW235" s="12" t="s">
        <v>34</v>
      </c>
      <c r="AX235" s="12" t="s">
        <v>77</v>
      </c>
      <c r="AY235" s="154" t="s">
        <v>123</v>
      </c>
    </row>
    <row r="236" spans="2:65" s="13" customFormat="1" ht="10.199999999999999">
      <c r="B236" s="160"/>
      <c r="D236" s="145" t="s">
        <v>236</v>
      </c>
      <c r="E236" s="161" t="s">
        <v>1</v>
      </c>
      <c r="F236" s="162" t="s">
        <v>246</v>
      </c>
      <c r="H236" s="163">
        <v>388.3</v>
      </c>
      <c r="I236" s="164"/>
      <c r="L236" s="160"/>
      <c r="M236" s="165"/>
      <c r="T236" s="166"/>
      <c r="AT236" s="161" t="s">
        <v>236</v>
      </c>
      <c r="AU236" s="161" t="s">
        <v>87</v>
      </c>
      <c r="AV236" s="13" t="s">
        <v>143</v>
      </c>
      <c r="AW236" s="13" t="s">
        <v>34</v>
      </c>
      <c r="AX236" s="13" t="s">
        <v>85</v>
      </c>
      <c r="AY236" s="161" t="s">
        <v>123</v>
      </c>
    </row>
    <row r="237" spans="2:65" s="1" customFormat="1" ht="33" customHeight="1">
      <c r="B237" s="30"/>
      <c r="C237" s="167" t="s">
        <v>406</v>
      </c>
      <c r="D237" s="167" t="s">
        <v>342</v>
      </c>
      <c r="E237" s="168" t="s">
        <v>407</v>
      </c>
      <c r="F237" s="169" t="s">
        <v>408</v>
      </c>
      <c r="G237" s="170" t="s">
        <v>355</v>
      </c>
      <c r="H237" s="171">
        <v>407.71499999999997</v>
      </c>
      <c r="I237" s="172"/>
      <c r="J237" s="173">
        <f>ROUND(I237*H237,2)</f>
        <v>0</v>
      </c>
      <c r="K237" s="174"/>
      <c r="L237" s="175"/>
      <c r="M237" s="176" t="s">
        <v>1</v>
      </c>
      <c r="N237" s="177" t="s">
        <v>42</v>
      </c>
      <c r="P237" s="141">
        <f>O237*H237</f>
        <v>0</v>
      </c>
      <c r="Q237" s="141">
        <v>7.5000000000000002E-4</v>
      </c>
      <c r="R237" s="141">
        <f>Q237*H237</f>
        <v>0.30578624999999998</v>
      </c>
      <c r="S237" s="141">
        <v>0</v>
      </c>
      <c r="T237" s="142">
        <f>S237*H237</f>
        <v>0</v>
      </c>
      <c r="AR237" s="143" t="s">
        <v>397</v>
      </c>
      <c r="AT237" s="143" t="s">
        <v>342</v>
      </c>
      <c r="AU237" s="143" t="s">
        <v>87</v>
      </c>
      <c r="AY237" s="15" t="s">
        <v>123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5" t="s">
        <v>85</v>
      </c>
      <c r="BK237" s="144">
        <f>ROUND(I237*H237,2)</f>
        <v>0</v>
      </c>
      <c r="BL237" s="15" t="s">
        <v>397</v>
      </c>
      <c r="BM237" s="143" t="s">
        <v>409</v>
      </c>
    </row>
    <row r="238" spans="2:65" s="1" customFormat="1" ht="19.2">
      <c r="B238" s="30"/>
      <c r="D238" s="145" t="s">
        <v>132</v>
      </c>
      <c r="F238" s="146" t="s">
        <v>408</v>
      </c>
      <c r="I238" s="147"/>
      <c r="L238" s="30"/>
      <c r="M238" s="148"/>
      <c r="T238" s="54"/>
      <c r="AT238" s="15" t="s">
        <v>132</v>
      </c>
      <c r="AU238" s="15" t="s">
        <v>87</v>
      </c>
    </row>
    <row r="239" spans="2:65" s="1" customFormat="1" ht="19.2">
      <c r="B239" s="30"/>
      <c r="D239" s="145" t="s">
        <v>137</v>
      </c>
      <c r="F239" s="149" t="s">
        <v>410</v>
      </c>
      <c r="I239" s="147"/>
      <c r="L239" s="30"/>
      <c r="M239" s="148"/>
      <c r="T239" s="54"/>
      <c r="AT239" s="15" t="s">
        <v>137</v>
      </c>
      <c r="AU239" s="15" t="s">
        <v>87</v>
      </c>
    </row>
    <row r="240" spans="2:65" s="12" customFormat="1" ht="10.199999999999999">
      <c r="B240" s="153"/>
      <c r="D240" s="145" t="s">
        <v>236</v>
      </c>
      <c r="F240" s="155" t="s">
        <v>411</v>
      </c>
      <c r="H240" s="156">
        <v>407.71499999999997</v>
      </c>
      <c r="I240" s="157"/>
      <c r="L240" s="153"/>
      <c r="M240" s="158"/>
      <c r="T240" s="159"/>
      <c r="AT240" s="154" t="s">
        <v>236</v>
      </c>
      <c r="AU240" s="154" t="s">
        <v>87</v>
      </c>
      <c r="AV240" s="12" t="s">
        <v>87</v>
      </c>
      <c r="AW240" s="12" t="s">
        <v>4</v>
      </c>
      <c r="AX240" s="12" t="s">
        <v>85</v>
      </c>
      <c r="AY240" s="154" t="s">
        <v>123</v>
      </c>
    </row>
    <row r="241" spans="2:65" s="1" customFormat="1" ht="24.15" customHeight="1">
      <c r="B241" s="30"/>
      <c r="C241" s="131" t="s">
        <v>412</v>
      </c>
      <c r="D241" s="131" t="s">
        <v>126</v>
      </c>
      <c r="E241" s="132" t="s">
        <v>413</v>
      </c>
      <c r="F241" s="133" t="s">
        <v>414</v>
      </c>
      <c r="G241" s="134" t="s">
        <v>156</v>
      </c>
      <c r="H241" s="135">
        <v>1</v>
      </c>
      <c r="I241" s="136"/>
      <c r="J241" s="137">
        <f>ROUND(I241*H241,2)</f>
        <v>0</v>
      </c>
      <c r="K241" s="138"/>
      <c r="L241" s="30"/>
      <c r="M241" s="139" t="s">
        <v>1</v>
      </c>
      <c r="N241" s="140" t="s">
        <v>42</v>
      </c>
      <c r="P241" s="141">
        <f>O241*H241</f>
        <v>0</v>
      </c>
      <c r="Q241" s="141">
        <v>0</v>
      </c>
      <c r="R241" s="141">
        <f>Q241*H241</f>
        <v>0</v>
      </c>
      <c r="S241" s="141">
        <v>0</v>
      </c>
      <c r="T241" s="142">
        <f>S241*H241</f>
        <v>0</v>
      </c>
      <c r="AR241" s="143" t="s">
        <v>350</v>
      </c>
      <c r="AT241" s="143" t="s">
        <v>126</v>
      </c>
      <c r="AU241" s="143" t="s">
        <v>87</v>
      </c>
      <c r="AY241" s="15" t="s">
        <v>123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5" t="s">
        <v>85</v>
      </c>
      <c r="BK241" s="144">
        <f>ROUND(I241*H241,2)</f>
        <v>0</v>
      </c>
      <c r="BL241" s="15" t="s">
        <v>350</v>
      </c>
      <c r="BM241" s="143" t="s">
        <v>415</v>
      </c>
    </row>
    <row r="242" spans="2:65" s="1" customFormat="1" ht="19.2">
      <c r="B242" s="30"/>
      <c r="D242" s="145" t="s">
        <v>132</v>
      </c>
      <c r="F242" s="146" t="s">
        <v>416</v>
      </c>
      <c r="I242" s="147"/>
      <c r="L242" s="30"/>
      <c r="M242" s="148"/>
      <c r="T242" s="54"/>
      <c r="AT242" s="15" t="s">
        <v>132</v>
      </c>
      <c r="AU242" s="15" t="s">
        <v>87</v>
      </c>
    </row>
    <row r="243" spans="2:65" s="1" customFormat="1" ht="28.8">
      <c r="B243" s="30"/>
      <c r="D243" s="145" t="s">
        <v>137</v>
      </c>
      <c r="F243" s="149" t="s">
        <v>417</v>
      </c>
      <c r="I243" s="147"/>
      <c r="L243" s="30"/>
      <c r="M243" s="148"/>
      <c r="T243" s="54"/>
      <c r="AT243" s="15" t="s">
        <v>137</v>
      </c>
      <c r="AU243" s="15" t="s">
        <v>87</v>
      </c>
    </row>
    <row r="244" spans="2:65" s="1" customFormat="1" ht="33" customHeight="1">
      <c r="B244" s="30"/>
      <c r="C244" s="131" t="s">
        <v>418</v>
      </c>
      <c r="D244" s="131" t="s">
        <v>126</v>
      </c>
      <c r="E244" s="132" t="s">
        <v>419</v>
      </c>
      <c r="F244" s="133" t="s">
        <v>420</v>
      </c>
      <c r="G244" s="134" t="s">
        <v>421</v>
      </c>
      <c r="H244" s="135">
        <v>9</v>
      </c>
      <c r="I244" s="136"/>
      <c r="J244" s="137">
        <f>ROUND(I244*H244,2)</f>
        <v>0</v>
      </c>
      <c r="K244" s="138"/>
      <c r="L244" s="30"/>
      <c r="M244" s="139" t="s">
        <v>1</v>
      </c>
      <c r="N244" s="140" t="s">
        <v>42</v>
      </c>
      <c r="P244" s="141">
        <f>O244*H244</f>
        <v>0</v>
      </c>
      <c r="Q244" s="141">
        <v>0.37430000000000002</v>
      </c>
      <c r="R244" s="141">
        <f>Q244*H244</f>
        <v>3.3687</v>
      </c>
      <c r="S244" s="141">
        <v>0</v>
      </c>
      <c r="T244" s="142">
        <f>S244*H244</f>
        <v>0</v>
      </c>
      <c r="AR244" s="143" t="s">
        <v>350</v>
      </c>
      <c r="AT244" s="143" t="s">
        <v>126</v>
      </c>
      <c r="AU244" s="143" t="s">
        <v>87</v>
      </c>
      <c r="AY244" s="15" t="s">
        <v>123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5" t="s">
        <v>85</v>
      </c>
      <c r="BK244" s="144">
        <f>ROUND(I244*H244,2)</f>
        <v>0</v>
      </c>
      <c r="BL244" s="15" t="s">
        <v>350</v>
      </c>
      <c r="BM244" s="143" t="s">
        <v>422</v>
      </c>
    </row>
    <row r="245" spans="2:65" s="1" customFormat="1" ht="28.8">
      <c r="B245" s="30"/>
      <c r="D245" s="145" t="s">
        <v>132</v>
      </c>
      <c r="F245" s="146" t="s">
        <v>423</v>
      </c>
      <c r="I245" s="147"/>
      <c r="L245" s="30"/>
      <c r="M245" s="148"/>
      <c r="T245" s="54"/>
      <c r="AT245" s="15" t="s">
        <v>132</v>
      </c>
      <c r="AU245" s="15" t="s">
        <v>87</v>
      </c>
    </row>
    <row r="246" spans="2:65" s="1" customFormat="1" ht="24.15" customHeight="1">
      <c r="B246" s="30"/>
      <c r="C246" s="167" t="s">
        <v>424</v>
      </c>
      <c r="D246" s="167" t="s">
        <v>342</v>
      </c>
      <c r="E246" s="168" t="s">
        <v>425</v>
      </c>
      <c r="F246" s="169" t="s">
        <v>426</v>
      </c>
      <c r="G246" s="170" t="s">
        <v>421</v>
      </c>
      <c r="H246" s="171">
        <v>9</v>
      </c>
      <c r="I246" s="172"/>
      <c r="J246" s="173">
        <f>ROUND(I246*H246,2)</f>
        <v>0</v>
      </c>
      <c r="K246" s="174"/>
      <c r="L246" s="175"/>
      <c r="M246" s="176" t="s">
        <v>1</v>
      </c>
      <c r="N246" s="177" t="s">
        <v>42</v>
      </c>
      <c r="P246" s="141">
        <f>O246*H246</f>
        <v>0</v>
      </c>
      <c r="Q246" s="141">
        <v>2.8000000000000001E-2</v>
      </c>
      <c r="R246" s="141">
        <f>Q246*H246</f>
        <v>0.252</v>
      </c>
      <c r="S246" s="141">
        <v>0</v>
      </c>
      <c r="T246" s="142">
        <f>S246*H246</f>
        <v>0</v>
      </c>
      <c r="AR246" s="143" t="s">
        <v>427</v>
      </c>
      <c r="AT246" s="143" t="s">
        <v>342</v>
      </c>
      <c r="AU246" s="143" t="s">
        <v>87</v>
      </c>
      <c r="AY246" s="15" t="s">
        <v>123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5" t="s">
        <v>85</v>
      </c>
      <c r="BK246" s="144">
        <f>ROUND(I246*H246,2)</f>
        <v>0</v>
      </c>
      <c r="BL246" s="15" t="s">
        <v>350</v>
      </c>
      <c r="BM246" s="143" t="s">
        <v>428</v>
      </c>
    </row>
    <row r="247" spans="2:65" s="1" customFormat="1" ht="10.199999999999999">
      <c r="B247" s="30"/>
      <c r="D247" s="145" t="s">
        <v>132</v>
      </c>
      <c r="F247" s="146" t="s">
        <v>429</v>
      </c>
      <c r="I247" s="147"/>
      <c r="L247" s="30"/>
      <c r="M247" s="148"/>
      <c r="T247" s="54"/>
      <c r="AT247" s="15" t="s">
        <v>132</v>
      </c>
      <c r="AU247" s="15" t="s">
        <v>87</v>
      </c>
    </row>
    <row r="248" spans="2:65" s="1" customFormat="1" ht="24.15" customHeight="1">
      <c r="B248" s="30"/>
      <c r="C248" s="131" t="s">
        <v>430</v>
      </c>
      <c r="D248" s="131" t="s">
        <v>126</v>
      </c>
      <c r="E248" s="132" t="s">
        <v>431</v>
      </c>
      <c r="F248" s="133" t="s">
        <v>432</v>
      </c>
      <c r="G248" s="134" t="s">
        <v>421</v>
      </c>
      <c r="H248" s="135">
        <v>9</v>
      </c>
      <c r="I248" s="136"/>
      <c r="J248" s="137">
        <f>ROUND(I248*H248,2)</f>
        <v>0</v>
      </c>
      <c r="K248" s="138"/>
      <c r="L248" s="30"/>
      <c r="M248" s="139" t="s">
        <v>1</v>
      </c>
      <c r="N248" s="140" t="s">
        <v>42</v>
      </c>
      <c r="P248" s="141">
        <f>O248*H248</f>
        <v>0</v>
      </c>
      <c r="Q248" s="141">
        <v>0</v>
      </c>
      <c r="R248" s="141">
        <f>Q248*H248</f>
        <v>0</v>
      </c>
      <c r="S248" s="141">
        <v>0</v>
      </c>
      <c r="T248" s="142">
        <f>S248*H248</f>
        <v>0</v>
      </c>
      <c r="AR248" s="143" t="s">
        <v>350</v>
      </c>
      <c r="AT248" s="143" t="s">
        <v>126</v>
      </c>
      <c r="AU248" s="143" t="s">
        <v>87</v>
      </c>
      <c r="AY248" s="15" t="s">
        <v>123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5" t="s">
        <v>85</v>
      </c>
      <c r="BK248" s="144">
        <f>ROUND(I248*H248,2)</f>
        <v>0</v>
      </c>
      <c r="BL248" s="15" t="s">
        <v>350</v>
      </c>
      <c r="BM248" s="143" t="s">
        <v>433</v>
      </c>
    </row>
    <row r="249" spans="2:65" s="1" customFormat="1" ht="19.2">
      <c r="B249" s="30"/>
      <c r="D249" s="145" t="s">
        <v>132</v>
      </c>
      <c r="F249" s="146" t="s">
        <v>434</v>
      </c>
      <c r="I249" s="147"/>
      <c r="L249" s="30"/>
      <c r="M249" s="148"/>
      <c r="T249" s="54"/>
      <c r="AT249" s="15" t="s">
        <v>132</v>
      </c>
      <c r="AU249" s="15" t="s">
        <v>87</v>
      </c>
    </row>
    <row r="250" spans="2:65" s="1" customFormat="1" ht="16.5" customHeight="1">
      <c r="B250" s="30"/>
      <c r="C250" s="167" t="s">
        <v>435</v>
      </c>
      <c r="D250" s="167" t="s">
        <v>342</v>
      </c>
      <c r="E250" s="168" t="s">
        <v>436</v>
      </c>
      <c r="F250" s="169" t="s">
        <v>437</v>
      </c>
      <c r="G250" s="170" t="s">
        <v>421</v>
      </c>
      <c r="H250" s="171">
        <v>9</v>
      </c>
      <c r="I250" s="172"/>
      <c r="J250" s="173">
        <f>ROUND(I250*H250,2)</f>
        <v>0</v>
      </c>
      <c r="K250" s="174"/>
      <c r="L250" s="175"/>
      <c r="M250" s="176" t="s">
        <v>1</v>
      </c>
      <c r="N250" s="177" t="s">
        <v>42</v>
      </c>
      <c r="P250" s="141">
        <f>O250*H250</f>
        <v>0</v>
      </c>
      <c r="Q250" s="141">
        <v>2.8000000000000001E-2</v>
      </c>
      <c r="R250" s="141">
        <f>Q250*H250</f>
        <v>0.252</v>
      </c>
      <c r="S250" s="141">
        <v>0</v>
      </c>
      <c r="T250" s="142">
        <f>S250*H250</f>
        <v>0</v>
      </c>
      <c r="AR250" s="143" t="s">
        <v>427</v>
      </c>
      <c r="AT250" s="143" t="s">
        <v>342</v>
      </c>
      <c r="AU250" s="143" t="s">
        <v>87</v>
      </c>
      <c r="AY250" s="15" t="s">
        <v>123</v>
      </c>
      <c r="BE250" s="144">
        <f>IF(N250="základní",J250,0)</f>
        <v>0</v>
      </c>
      <c r="BF250" s="144">
        <f>IF(N250="snížená",J250,0)</f>
        <v>0</v>
      </c>
      <c r="BG250" s="144">
        <f>IF(N250="zákl. přenesená",J250,0)</f>
        <v>0</v>
      </c>
      <c r="BH250" s="144">
        <f>IF(N250="sníž. přenesená",J250,0)</f>
        <v>0</v>
      </c>
      <c r="BI250" s="144">
        <f>IF(N250="nulová",J250,0)</f>
        <v>0</v>
      </c>
      <c r="BJ250" s="15" t="s">
        <v>85</v>
      </c>
      <c r="BK250" s="144">
        <f>ROUND(I250*H250,2)</f>
        <v>0</v>
      </c>
      <c r="BL250" s="15" t="s">
        <v>350</v>
      </c>
      <c r="BM250" s="143" t="s">
        <v>438</v>
      </c>
    </row>
    <row r="251" spans="2:65" s="1" customFormat="1" ht="10.199999999999999">
      <c r="B251" s="30"/>
      <c r="D251" s="145" t="s">
        <v>132</v>
      </c>
      <c r="F251" s="146" t="s">
        <v>437</v>
      </c>
      <c r="I251" s="147"/>
      <c r="L251" s="30"/>
      <c r="M251" s="148"/>
      <c r="T251" s="54"/>
      <c r="AT251" s="15" t="s">
        <v>132</v>
      </c>
      <c r="AU251" s="15" t="s">
        <v>87</v>
      </c>
    </row>
    <row r="252" spans="2:65" s="1" customFormat="1" ht="24.15" customHeight="1">
      <c r="B252" s="30"/>
      <c r="C252" s="131" t="s">
        <v>439</v>
      </c>
      <c r="D252" s="131" t="s">
        <v>126</v>
      </c>
      <c r="E252" s="132" t="s">
        <v>440</v>
      </c>
      <c r="F252" s="133" t="s">
        <v>441</v>
      </c>
      <c r="G252" s="134" t="s">
        <v>421</v>
      </c>
      <c r="H252" s="135">
        <v>36</v>
      </c>
      <c r="I252" s="136"/>
      <c r="J252" s="137">
        <f>ROUND(I252*H252,2)</f>
        <v>0</v>
      </c>
      <c r="K252" s="138"/>
      <c r="L252" s="30"/>
      <c r="M252" s="139" t="s">
        <v>1</v>
      </c>
      <c r="N252" s="140" t="s">
        <v>42</v>
      </c>
      <c r="P252" s="141">
        <f>O252*H252</f>
        <v>0</v>
      </c>
      <c r="Q252" s="141">
        <v>0</v>
      </c>
      <c r="R252" s="141">
        <f>Q252*H252</f>
        <v>0</v>
      </c>
      <c r="S252" s="141">
        <v>0</v>
      </c>
      <c r="T252" s="142">
        <f>S252*H252</f>
        <v>0</v>
      </c>
      <c r="AR252" s="143" t="s">
        <v>350</v>
      </c>
      <c r="AT252" s="143" t="s">
        <v>126</v>
      </c>
      <c r="AU252" s="143" t="s">
        <v>87</v>
      </c>
      <c r="AY252" s="15" t="s">
        <v>123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5" t="s">
        <v>85</v>
      </c>
      <c r="BK252" s="144">
        <f>ROUND(I252*H252,2)</f>
        <v>0</v>
      </c>
      <c r="BL252" s="15" t="s">
        <v>350</v>
      </c>
      <c r="BM252" s="143" t="s">
        <v>442</v>
      </c>
    </row>
    <row r="253" spans="2:65" s="1" customFormat="1" ht="19.2">
      <c r="B253" s="30"/>
      <c r="D253" s="145" t="s">
        <v>132</v>
      </c>
      <c r="F253" s="146" t="s">
        <v>443</v>
      </c>
      <c r="I253" s="147"/>
      <c r="L253" s="30"/>
      <c r="M253" s="148"/>
      <c r="T253" s="54"/>
      <c r="AT253" s="15" t="s">
        <v>132</v>
      </c>
      <c r="AU253" s="15" t="s">
        <v>87</v>
      </c>
    </row>
    <row r="254" spans="2:65" s="12" customFormat="1" ht="10.199999999999999">
      <c r="B254" s="153"/>
      <c r="D254" s="145" t="s">
        <v>236</v>
      </c>
      <c r="E254" s="154" t="s">
        <v>1</v>
      </c>
      <c r="F254" s="155" t="s">
        <v>444</v>
      </c>
      <c r="H254" s="156">
        <v>36</v>
      </c>
      <c r="I254" s="157"/>
      <c r="L254" s="153"/>
      <c r="M254" s="158"/>
      <c r="T254" s="159"/>
      <c r="AT254" s="154" t="s">
        <v>236</v>
      </c>
      <c r="AU254" s="154" t="s">
        <v>87</v>
      </c>
      <c r="AV254" s="12" t="s">
        <v>87</v>
      </c>
      <c r="AW254" s="12" t="s">
        <v>34</v>
      </c>
      <c r="AX254" s="12" t="s">
        <v>85</v>
      </c>
      <c r="AY254" s="154" t="s">
        <v>123</v>
      </c>
    </row>
    <row r="255" spans="2:65" s="1" customFormat="1" ht="24.15" customHeight="1">
      <c r="B255" s="30"/>
      <c r="C255" s="131" t="s">
        <v>445</v>
      </c>
      <c r="D255" s="131" t="s">
        <v>126</v>
      </c>
      <c r="E255" s="132" t="s">
        <v>446</v>
      </c>
      <c r="F255" s="133" t="s">
        <v>447</v>
      </c>
      <c r="G255" s="134" t="s">
        <v>316</v>
      </c>
      <c r="H255" s="135">
        <v>37.04</v>
      </c>
      <c r="I255" s="136"/>
      <c r="J255" s="137">
        <f>ROUND(I255*H255,2)</f>
        <v>0</v>
      </c>
      <c r="K255" s="138"/>
      <c r="L255" s="30"/>
      <c r="M255" s="139" t="s">
        <v>1</v>
      </c>
      <c r="N255" s="140" t="s">
        <v>42</v>
      </c>
      <c r="P255" s="141">
        <f>O255*H255</f>
        <v>0</v>
      </c>
      <c r="Q255" s="141">
        <v>0</v>
      </c>
      <c r="R255" s="141">
        <f>Q255*H255</f>
        <v>0</v>
      </c>
      <c r="S255" s="141">
        <v>0</v>
      </c>
      <c r="T255" s="142">
        <f>S255*H255</f>
        <v>0</v>
      </c>
      <c r="AR255" s="143" t="s">
        <v>350</v>
      </c>
      <c r="AT255" s="143" t="s">
        <v>126</v>
      </c>
      <c r="AU255" s="143" t="s">
        <v>87</v>
      </c>
      <c r="AY255" s="15" t="s">
        <v>123</v>
      </c>
      <c r="BE255" s="144">
        <f>IF(N255="základní",J255,0)</f>
        <v>0</v>
      </c>
      <c r="BF255" s="144">
        <f>IF(N255="snížená",J255,0)</f>
        <v>0</v>
      </c>
      <c r="BG255" s="144">
        <f>IF(N255="zákl. přenesená",J255,0)</f>
        <v>0</v>
      </c>
      <c r="BH255" s="144">
        <f>IF(N255="sníž. přenesená",J255,0)</f>
        <v>0</v>
      </c>
      <c r="BI255" s="144">
        <f>IF(N255="nulová",J255,0)</f>
        <v>0</v>
      </c>
      <c r="BJ255" s="15" t="s">
        <v>85</v>
      </c>
      <c r="BK255" s="144">
        <f>ROUND(I255*H255,2)</f>
        <v>0</v>
      </c>
      <c r="BL255" s="15" t="s">
        <v>350</v>
      </c>
      <c r="BM255" s="143" t="s">
        <v>448</v>
      </c>
    </row>
    <row r="256" spans="2:65" s="1" customFormat="1" ht="19.2">
      <c r="B256" s="30"/>
      <c r="D256" s="145" t="s">
        <v>132</v>
      </c>
      <c r="F256" s="146" t="s">
        <v>449</v>
      </c>
      <c r="I256" s="147"/>
      <c r="L256" s="30"/>
      <c r="M256" s="150"/>
      <c r="N256" s="151"/>
      <c r="O256" s="151"/>
      <c r="P256" s="151"/>
      <c r="Q256" s="151"/>
      <c r="R256" s="151"/>
      <c r="S256" s="151"/>
      <c r="T256" s="152"/>
      <c r="AT256" s="15" t="s">
        <v>132</v>
      </c>
      <c r="AU256" s="15" t="s">
        <v>87</v>
      </c>
    </row>
    <row r="257" spans="2:12" s="1" customFormat="1" ht="6.9" customHeight="1">
      <c r="B257" s="42"/>
      <c r="C257" s="43"/>
      <c r="D257" s="43"/>
      <c r="E257" s="43"/>
      <c r="F257" s="43"/>
      <c r="G257" s="43"/>
      <c r="H257" s="43"/>
      <c r="I257" s="43"/>
      <c r="J257" s="43"/>
      <c r="K257" s="43"/>
      <c r="L257" s="30"/>
    </row>
  </sheetData>
  <sheetProtection algorithmName="SHA-512" hashValue="bPM0UQNT8by6pUIPNHUHHFD2Zb0QdahKaEBeFnD+WmMqLiZ5d8v7y7uz2M/lfUSnb4oh8Q28I3XFFIK5x+KOYg==" saltValue="T5NBjMgZK0DMFgUo2GOt7StXjNIfZTga/Xi9x7eMl+5//ilmPQyvGX3oeObcQ89g1fbbTGt9rMdOAWUB7MlsDg==" spinCount="100000" sheet="1" objects="1" scenarios="1" formatColumns="0" formatRows="0" autoFilter="0"/>
  <autoFilter ref="C122:K256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59055118110236227" right="0.59055118110236227" top="0.59055118110236227" bottom="0.39370078740157483" header="0" footer="0"/>
  <pageSetup paperSize="9" scale="86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79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5" t="s">
        <v>93</v>
      </c>
    </row>
    <row r="3" spans="2:46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pans="2:46" ht="24.9" customHeight="1">
      <c r="B4" s="18"/>
      <c r="D4" s="19" t="s">
        <v>94</v>
      </c>
      <c r="L4" s="18"/>
      <c r="M4" s="86" t="s">
        <v>10</v>
      </c>
      <c r="AT4" s="15" t="s">
        <v>4</v>
      </c>
    </row>
    <row r="5" spans="2:46" ht="6.9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216" t="str">
        <f>'Rekapitulace stavby'!K6</f>
        <v>DPK Štvanice, ř.km 49,85 - 50,1, levý břeh - oprava břehového opevnění</v>
      </c>
      <c r="F7" s="217"/>
      <c r="G7" s="217"/>
      <c r="H7" s="217"/>
      <c r="L7" s="18"/>
    </row>
    <row r="8" spans="2:46" s="1" customFormat="1" ht="12" customHeight="1">
      <c r="B8" s="30"/>
      <c r="D8" s="25" t="s">
        <v>95</v>
      </c>
      <c r="L8" s="30"/>
    </row>
    <row r="9" spans="2:46" s="1" customFormat="1" ht="16.5" customHeight="1">
      <c r="B9" s="30"/>
      <c r="E9" s="197" t="s">
        <v>450</v>
      </c>
      <c r="F9" s="218"/>
      <c r="G9" s="218"/>
      <c r="H9" s="218"/>
      <c r="L9" s="30"/>
    </row>
    <row r="10" spans="2:46" s="1" customFormat="1" ht="10.199999999999999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9. 4. 2024</v>
      </c>
      <c r="L12" s="30"/>
    </row>
    <row r="13" spans="2:46" s="1" customFormat="1" ht="10.8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1</v>
      </c>
      <c r="L15" s="30"/>
    </row>
    <row r="16" spans="2:46" s="1" customFormat="1" ht="6.9" customHeight="1">
      <c r="B16" s="30"/>
      <c r="L16" s="30"/>
    </row>
    <row r="17" spans="2:12" s="1" customFormat="1" ht="12" customHeight="1">
      <c r="B17" s="30"/>
      <c r="D17" s="25" t="s">
        <v>29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9" t="str">
        <f>'Rekapitulace stavby'!E14</f>
        <v>Vyplň údaj</v>
      </c>
      <c r="F18" s="181"/>
      <c r="G18" s="181"/>
      <c r="H18" s="181"/>
      <c r="I18" s="25" t="s">
        <v>28</v>
      </c>
      <c r="J18" s="26" t="str">
        <f>'Rekapitulace stavby'!AN14</f>
        <v>Vyplň údaj</v>
      </c>
      <c r="L18" s="30"/>
    </row>
    <row r="19" spans="2:12" s="1" customFormat="1" ht="6.9" customHeight="1">
      <c r="B19" s="30"/>
      <c r="L19" s="30"/>
    </row>
    <row r="20" spans="2:12" s="1" customFormat="1" ht="12" customHeight="1">
      <c r="B20" s="30"/>
      <c r="D20" s="25" t="s">
        <v>31</v>
      </c>
      <c r="I20" s="25" t="s">
        <v>25</v>
      </c>
      <c r="J20" s="23" t="s">
        <v>32</v>
      </c>
      <c r="L20" s="30"/>
    </row>
    <row r="21" spans="2:12" s="1" customFormat="1" ht="18" customHeight="1">
      <c r="B21" s="30"/>
      <c r="E21" s="23" t="s">
        <v>33</v>
      </c>
      <c r="I21" s="25" t="s">
        <v>28</v>
      </c>
      <c r="J21" s="23" t="s">
        <v>1</v>
      </c>
      <c r="L21" s="30"/>
    </row>
    <row r="22" spans="2:12" s="1" customFormat="1" ht="6.9" customHeight="1">
      <c r="B22" s="30"/>
      <c r="L22" s="30"/>
    </row>
    <row r="23" spans="2:12" s="1" customFormat="1" ht="12" customHeight="1">
      <c r="B23" s="30"/>
      <c r="D23" s="25" t="s">
        <v>35</v>
      </c>
      <c r="I23" s="25" t="s">
        <v>25</v>
      </c>
      <c r="J23" s="23" t="s">
        <v>32</v>
      </c>
      <c r="L23" s="30"/>
    </row>
    <row r="24" spans="2:12" s="1" customFormat="1" ht="18" customHeight="1">
      <c r="B24" s="30"/>
      <c r="E24" s="23" t="s">
        <v>33</v>
      </c>
      <c r="I24" s="25" t="s">
        <v>28</v>
      </c>
      <c r="J24" s="23" t="s">
        <v>1</v>
      </c>
      <c r="L24" s="30"/>
    </row>
    <row r="25" spans="2:12" s="1" customFormat="1" ht="6.9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23.25" customHeight="1">
      <c r="B27" s="87"/>
      <c r="E27" s="186" t="s">
        <v>451</v>
      </c>
      <c r="F27" s="186"/>
      <c r="G27" s="186"/>
      <c r="H27" s="186"/>
      <c r="L27" s="87"/>
    </row>
    <row r="28" spans="2:12" s="1" customFormat="1" ht="6.9" customHeight="1">
      <c r="B28" s="30"/>
      <c r="L28" s="30"/>
    </row>
    <row r="29" spans="2:12" s="1" customFormat="1" ht="6.9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37</v>
      </c>
      <c r="J30" s="64">
        <f>ROUND(J121, 2)</f>
        <v>0</v>
      </c>
      <c r="L30" s="30"/>
    </row>
    <row r="31" spans="2:12" s="1" customFormat="1" ht="6.9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" customHeight="1">
      <c r="B32" s="30"/>
      <c r="F32" s="33" t="s">
        <v>39</v>
      </c>
      <c r="I32" s="33" t="s">
        <v>38</v>
      </c>
      <c r="J32" s="33" t="s">
        <v>40</v>
      </c>
      <c r="L32" s="30"/>
    </row>
    <row r="33" spans="2:12" s="1" customFormat="1" ht="14.4" customHeight="1">
      <c r="B33" s="30"/>
      <c r="D33" s="53" t="s">
        <v>41</v>
      </c>
      <c r="E33" s="25" t="s">
        <v>42</v>
      </c>
      <c r="F33" s="89">
        <f>ROUND((SUM(BE121:BE178)),  2)</f>
        <v>0</v>
      </c>
      <c r="I33" s="90">
        <v>0.21</v>
      </c>
      <c r="J33" s="89">
        <f>ROUND(((SUM(BE121:BE178))*I33),  2)</f>
        <v>0</v>
      </c>
      <c r="L33" s="30"/>
    </row>
    <row r="34" spans="2:12" s="1" customFormat="1" ht="14.4" customHeight="1">
      <c r="B34" s="30"/>
      <c r="E34" s="25" t="s">
        <v>43</v>
      </c>
      <c r="F34" s="89">
        <f>ROUND((SUM(BF121:BF178)),  2)</f>
        <v>0</v>
      </c>
      <c r="I34" s="90">
        <v>0.15</v>
      </c>
      <c r="J34" s="89">
        <f>ROUND(((SUM(BF121:BF178))*I34),  2)</f>
        <v>0</v>
      </c>
      <c r="L34" s="30"/>
    </row>
    <row r="35" spans="2:12" s="1" customFormat="1" ht="14.4" hidden="1" customHeight="1">
      <c r="B35" s="30"/>
      <c r="E35" s="25" t="s">
        <v>44</v>
      </c>
      <c r="F35" s="89">
        <f>ROUND((SUM(BG121:BG178)),  2)</f>
        <v>0</v>
      </c>
      <c r="I35" s="90">
        <v>0.21</v>
      </c>
      <c r="J35" s="89">
        <f>0</f>
        <v>0</v>
      </c>
      <c r="L35" s="30"/>
    </row>
    <row r="36" spans="2:12" s="1" customFormat="1" ht="14.4" hidden="1" customHeight="1">
      <c r="B36" s="30"/>
      <c r="E36" s="25" t="s">
        <v>45</v>
      </c>
      <c r="F36" s="89">
        <f>ROUND((SUM(BH121:BH178)),  2)</f>
        <v>0</v>
      </c>
      <c r="I36" s="90">
        <v>0.15</v>
      </c>
      <c r="J36" s="89">
        <f>0</f>
        <v>0</v>
      </c>
      <c r="L36" s="30"/>
    </row>
    <row r="37" spans="2:12" s="1" customFormat="1" ht="14.4" hidden="1" customHeight="1">
      <c r="B37" s="30"/>
      <c r="E37" s="25" t="s">
        <v>46</v>
      </c>
      <c r="F37" s="89">
        <f>ROUND((SUM(BI121:BI178)),  2)</f>
        <v>0</v>
      </c>
      <c r="I37" s="90">
        <v>0</v>
      </c>
      <c r="J37" s="89">
        <f>0</f>
        <v>0</v>
      </c>
      <c r="L37" s="30"/>
    </row>
    <row r="38" spans="2:12" s="1" customFormat="1" ht="6.9" customHeight="1">
      <c r="B38" s="30"/>
      <c r="L38" s="30"/>
    </row>
    <row r="39" spans="2:12" s="1" customFormat="1" ht="25.35" customHeight="1">
      <c r="B39" s="30"/>
      <c r="C39" s="91"/>
      <c r="D39" s="92" t="s">
        <v>47</v>
      </c>
      <c r="E39" s="55"/>
      <c r="F39" s="55"/>
      <c r="G39" s="93" t="s">
        <v>48</v>
      </c>
      <c r="H39" s="94" t="s">
        <v>49</v>
      </c>
      <c r="I39" s="55"/>
      <c r="J39" s="95">
        <f>SUM(J30:J37)</f>
        <v>0</v>
      </c>
      <c r="K39" s="96"/>
      <c r="L39" s="30"/>
    </row>
    <row r="40" spans="2:12" s="1" customFormat="1" ht="14.4" customHeight="1">
      <c r="B40" s="30"/>
      <c r="L40" s="30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39" t="s">
        <v>50</v>
      </c>
      <c r="E50" s="40"/>
      <c r="F50" s="40"/>
      <c r="G50" s="39" t="s">
        <v>51</v>
      </c>
      <c r="H50" s="40"/>
      <c r="I50" s="40"/>
      <c r="J50" s="40"/>
      <c r="K50" s="40"/>
      <c r="L50" s="30"/>
    </row>
    <row r="51" spans="2:12" ht="10.199999999999999">
      <c r="B51" s="18"/>
      <c r="L51" s="18"/>
    </row>
    <row r="52" spans="2:12" ht="10.199999999999999">
      <c r="B52" s="18"/>
      <c r="L52" s="18"/>
    </row>
    <row r="53" spans="2:12" ht="10.199999999999999">
      <c r="B53" s="18"/>
      <c r="L53" s="18"/>
    </row>
    <row r="54" spans="2:12" ht="10.199999999999999">
      <c r="B54" s="18"/>
      <c r="L54" s="18"/>
    </row>
    <row r="55" spans="2:12" ht="10.199999999999999">
      <c r="B55" s="18"/>
      <c r="L55" s="18"/>
    </row>
    <row r="56" spans="2:12" ht="10.199999999999999">
      <c r="B56" s="18"/>
      <c r="L56" s="18"/>
    </row>
    <row r="57" spans="2:12" ht="10.199999999999999">
      <c r="B57" s="18"/>
      <c r="L57" s="18"/>
    </row>
    <row r="58" spans="2:12" ht="10.199999999999999">
      <c r="B58" s="18"/>
      <c r="L58" s="18"/>
    </row>
    <row r="59" spans="2:12" ht="10.199999999999999">
      <c r="B59" s="18"/>
      <c r="L59" s="18"/>
    </row>
    <row r="60" spans="2:12" ht="10.199999999999999">
      <c r="B60" s="18"/>
      <c r="L60" s="18"/>
    </row>
    <row r="61" spans="2:12" s="1" customFormat="1" ht="13.2">
      <c r="B61" s="30"/>
      <c r="D61" s="41" t="s">
        <v>52</v>
      </c>
      <c r="E61" s="32"/>
      <c r="F61" s="97" t="s">
        <v>53</v>
      </c>
      <c r="G61" s="41" t="s">
        <v>52</v>
      </c>
      <c r="H61" s="32"/>
      <c r="I61" s="32"/>
      <c r="J61" s="98" t="s">
        <v>53</v>
      </c>
      <c r="K61" s="32"/>
      <c r="L61" s="30"/>
    </row>
    <row r="62" spans="2:12" ht="10.199999999999999">
      <c r="B62" s="18"/>
      <c r="L62" s="18"/>
    </row>
    <row r="63" spans="2:12" ht="10.199999999999999">
      <c r="B63" s="18"/>
      <c r="L63" s="18"/>
    </row>
    <row r="64" spans="2:12" ht="10.199999999999999">
      <c r="B64" s="18"/>
      <c r="L64" s="18"/>
    </row>
    <row r="65" spans="2:12" s="1" customFormat="1" ht="13.2">
      <c r="B65" s="30"/>
      <c r="D65" s="39" t="s">
        <v>54</v>
      </c>
      <c r="E65" s="40"/>
      <c r="F65" s="40"/>
      <c r="G65" s="39" t="s">
        <v>55</v>
      </c>
      <c r="H65" s="40"/>
      <c r="I65" s="40"/>
      <c r="J65" s="40"/>
      <c r="K65" s="40"/>
      <c r="L65" s="30"/>
    </row>
    <row r="66" spans="2:12" ht="10.199999999999999">
      <c r="B66" s="18"/>
      <c r="L66" s="18"/>
    </row>
    <row r="67" spans="2:12" ht="10.199999999999999">
      <c r="B67" s="18"/>
      <c r="L67" s="18"/>
    </row>
    <row r="68" spans="2:12" ht="10.199999999999999">
      <c r="B68" s="18"/>
      <c r="L68" s="18"/>
    </row>
    <row r="69" spans="2:12" ht="10.199999999999999">
      <c r="B69" s="18"/>
      <c r="L69" s="18"/>
    </row>
    <row r="70" spans="2:12" ht="10.199999999999999">
      <c r="B70" s="18"/>
      <c r="L70" s="18"/>
    </row>
    <row r="71" spans="2:12" ht="10.199999999999999">
      <c r="B71" s="18"/>
      <c r="L71" s="18"/>
    </row>
    <row r="72" spans="2:12" ht="10.199999999999999">
      <c r="B72" s="18"/>
      <c r="L72" s="18"/>
    </row>
    <row r="73" spans="2:12" ht="10.199999999999999">
      <c r="B73" s="18"/>
      <c r="L73" s="18"/>
    </row>
    <row r="74" spans="2:12" ht="10.199999999999999">
      <c r="B74" s="18"/>
      <c r="L74" s="18"/>
    </row>
    <row r="75" spans="2:12" ht="10.199999999999999">
      <c r="B75" s="18"/>
      <c r="L75" s="18"/>
    </row>
    <row r="76" spans="2:12" s="1" customFormat="1" ht="13.2">
      <c r="B76" s="30"/>
      <c r="D76" s="41" t="s">
        <v>52</v>
      </c>
      <c r="E76" s="32"/>
      <c r="F76" s="97" t="s">
        <v>53</v>
      </c>
      <c r="G76" s="41" t="s">
        <v>52</v>
      </c>
      <c r="H76" s="32"/>
      <c r="I76" s="32"/>
      <c r="J76" s="98" t="s">
        <v>53</v>
      </c>
      <c r="K76" s="32"/>
      <c r="L76" s="30"/>
    </row>
    <row r="77" spans="2:12" s="1" customFormat="1" ht="14.4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" hidden="1" customHeight="1">
      <c r="B82" s="30"/>
      <c r="C82" s="19" t="s">
        <v>97</v>
      </c>
      <c r="L82" s="30"/>
    </row>
    <row r="83" spans="2:47" s="1" customFormat="1" ht="6.9" hidden="1" customHeight="1">
      <c r="B83" s="30"/>
      <c r="L83" s="30"/>
    </row>
    <row r="84" spans="2:47" s="1" customFormat="1" ht="12" hidden="1" customHeight="1">
      <c r="B84" s="30"/>
      <c r="C84" s="25" t="s">
        <v>16</v>
      </c>
      <c r="L84" s="30"/>
    </row>
    <row r="85" spans="2:47" s="1" customFormat="1" ht="26.25" hidden="1" customHeight="1">
      <c r="B85" s="30"/>
      <c r="E85" s="216" t="str">
        <f>E7</f>
        <v>DPK Štvanice, ř.km 49,85 - 50,1, levý břeh - oprava břehového opevnění</v>
      </c>
      <c r="F85" s="217"/>
      <c r="G85" s="217"/>
      <c r="H85" s="217"/>
      <c r="L85" s="30"/>
    </row>
    <row r="86" spans="2:47" s="1" customFormat="1" ht="12" hidden="1" customHeight="1">
      <c r="B86" s="30"/>
      <c r="C86" s="25" t="s">
        <v>95</v>
      </c>
      <c r="L86" s="30"/>
    </row>
    <row r="87" spans="2:47" s="1" customFormat="1" ht="16.5" hidden="1" customHeight="1">
      <c r="B87" s="30"/>
      <c r="E87" s="197" t="str">
        <f>E9</f>
        <v>02 - SO2 - Štětovnicová stěna</v>
      </c>
      <c r="F87" s="218"/>
      <c r="G87" s="218"/>
      <c r="H87" s="218"/>
      <c r="L87" s="30"/>
    </row>
    <row r="88" spans="2:47" s="1" customFormat="1" ht="6.9" hidden="1" customHeight="1">
      <c r="B88" s="30"/>
      <c r="L88" s="30"/>
    </row>
    <row r="89" spans="2:47" s="1" customFormat="1" ht="12" hidden="1" customHeight="1">
      <c r="B89" s="30"/>
      <c r="C89" s="25" t="s">
        <v>20</v>
      </c>
      <c r="F89" s="23" t="str">
        <f>F12</f>
        <v>VD Štvanice</v>
      </c>
      <c r="I89" s="25" t="s">
        <v>22</v>
      </c>
      <c r="J89" s="50" t="str">
        <f>IF(J12="","",J12)</f>
        <v>9. 4. 2024</v>
      </c>
      <c r="L89" s="30"/>
    </row>
    <row r="90" spans="2:47" s="1" customFormat="1" ht="6.9" hidden="1" customHeight="1">
      <c r="B90" s="30"/>
      <c r="L90" s="30"/>
    </row>
    <row r="91" spans="2:47" s="1" customFormat="1" ht="15.15" hidden="1" customHeight="1">
      <c r="B91" s="30"/>
      <c r="C91" s="25" t="s">
        <v>24</v>
      </c>
      <c r="F91" s="23" t="str">
        <f>E15</f>
        <v>Povodí Vltavy, s.p.</v>
      </c>
      <c r="I91" s="25" t="s">
        <v>31</v>
      </c>
      <c r="J91" s="28" t="str">
        <f>E21</f>
        <v>Ing. M. Klimešová</v>
      </c>
      <c r="L91" s="30"/>
    </row>
    <row r="92" spans="2:47" s="1" customFormat="1" ht="15.15" hidden="1" customHeight="1">
      <c r="B92" s="30"/>
      <c r="C92" s="25" t="s">
        <v>29</v>
      </c>
      <c r="F92" s="23" t="str">
        <f>IF(E18="","",E18)</f>
        <v>Vyplň údaj</v>
      </c>
      <c r="I92" s="25" t="s">
        <v>35</v>
      </c>
      <c r="J92" s="28" t="str">
        <f>E24</f>
        <v>Ing. M. Klimešová</v>
      </c>
      <c r="L92" s="30"/>
    </row>
    <row r="93" spans="2:47" s="1" customFormat="1" ht="10.35" hidden="1" customHeight="1">
      <c r="B93" s="30"/>
      <c r="L93" s="30"/>
    </row>
    <row r="94" spans="2:47" s="1" customFormat="1" ht="29.25" hidden="1" customHeight="1">
      <c r="B94" s="30"/>
      <c r="C94" s="99" t="s">
        <v>98</v>
      </c>
      <c r="D94" s="91"/>
      <c r="E94" s="91"/>
      <c r="F94" s="91"/>
      <c r="G94" s="91"/>
      <c r="H94" s="91"/>
      <c r="I94" s="91"/>
      <c r="J94" s="100" t="s">
        <v>99</v>
      </c>
      <c r="K94" s="91"/>
      <c r="L94" s="30"/>
    </row>
    <row r="95" spans="2:47" s="1" customFormat="1" ht="10.35" hidden="1" customHeight="1">
      <c r="B95" s="30"/>
      <c r="L95" s="30"/>
    </row>
    <row r="96" spans="2:47" s="1" customFormat="1" ht="22.8" hidden="1" customHeight="1">
      <c r="B96" s="30"/>
      <c r="C96" s="101" t="s">
        <v>100</v>
      </c>
      <c r="J96" s="64">
        <f>J121</f>
        <v>0</v>
      </c>
      <c r="L96" s="30"/>
      <c r="AU96" s="15" t="s">
        <v>101</v>
      </c>
    </row>
    <row r="97" spans="2:12" s="8" customFormat="1" ht="24.9" hidden="1" customHeight="1">
      <c r="B97" s="102"/>
      <c r="D97" s="103" t="s">
        <v>220</v>
      </c>
      <c r="E97" s="104"/>
      <c r="F97" s="104"/>
      <c r="G97" s="104"/>
      <c r="H97" s="104"/>
      <c r="I97" s="104"/>
      <c r="J97" s="105">
        <f>J122</f>
        <v>0</v>
      </c>
      <c r="L97" s="102"/>
    </row>
    <row r="98" spans="2:12" s="9" customFormat="1" ht="19.95" hidden="1" customHeight="1">
      <c r="B98" s="106"/>
      <c r="D98" s="107" t="s">
        <v>221</v>
      </c>
      <c r="E98" s="108"/>
      <c r="F98" s="108"/>
      <c r="G98" s="108"/>
      <c r="H98" s="108"/>
      <c r="I98" s="108"/>
      <c r="J98" s="109">
        <f>J123</f>
        <v>0</v>
      </c>
      <c r="L98" s="106"/>
    </row>
    <row r="99" spans="2:12" s="9" customFormat="1" ht="19.95" hidden="1" customHeight="1">
      <c r="B99" s="106"/>
      <c r="D99" s="107" t="s">
        <v>452</v>
      </c>
      <c r="E99" s="108"/>
      <c r="F99" s="108"/>
      <c r="G99" s="108"/>
      <c r="H99" s="108"/>
      <c r="I99" s="108"/>
      <c r="J99" s="109">
        <f>J157</f>
        <v>0</v>
      </c>
      <c r="L99" s="106"/>
    </row>
    <row r="100" spans="2:12" s="9" customFormat="1" ht="19.95" hidden="1" customHeight="1">
      <c r="B100" s="106"/>
      <c r="D100" s="107" t="s">
        <v>223</v>
      </c>
      <c r="E100" s="108"/>
      <c r="F100" s="108"/>
      <c r="G100" s="108"/>
      <c r="H100" s="108"/>
      <c r="I100" s="108"/>
      <c r="J100" s="109">
        <f>J171</f>
        <v>0</v>
      </c>
      <c r="L100" s="106"/>
    </row>
    <row r="101" spans="2:12" s="9" customFormat="1" ht="19.95" hidden="1" customHeight="1">
      <c r="B101" s="106"/>
      <c r="D101" s="107" t="s">
        <v>224</v>
      </c>
      <c r="E101" s="108"/>
      <c r="F101" s="108"/>
      <c r="G101" s="108"/>
      <c r="H101" s="108"/>
      <c r="I101" s="108"/>
      <c r="J101" s="109">
        <f>J176</f>
        <v>0</v>
      </c>
      <c r="L101" s="106"/>
    </row>
    <row r="102" spans="2:12" s="1" customFormat="1" ht="21.75" hidden="1" customHeight="1">
      <c r="B102" s="30"/>
      <c r="L102" s="30"/>
    </row>
    <row r="103" spans="2:12" s="1" customFormat="1" ht="6.9" hidden="1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0"/>
    </row>
    <row r="104" spans="2:12" ht="10.199999999999999" hidden="1"/>
    <row r="105" spans="2:12" ht="10.199999999999999" hidden="1"/>
    <row r="106" spans="2:12" ht="10.199999999999999" hidden="1"/>
    <row r="107" spans="2:12" s="1" customFormat="1" ht="6.9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0"/>
    </row>
    <row r="108" spans="2:12" s="1" customFormat="1" ht="24.9" customHeight="1">
      <c r="B108" s="30"/>
      <c r="C108" s="19" t="s">
        <v>108</v>
      </c>
      <c r="L108" s="30"/>
    </row>
    <row r="109" spans="2:12" s="1" customFormat="1" ht="6.9" customHeight="1">
      <c r="B109" s="30"/>
      <c r="L109" s="30"/>
    </row>
    <row r="110" spans="2:12" s="1" customFormat="1" ht="12" customHeight="1">
      <c r="B110" s="30"/>
      <c r="C110" s="25" t="s">
        <v>16</v>
      </c>
      <c r="L110" s="30"/>
    </row>
    <row r="111" spans="2:12" s="1" customFormat="1" ht="26.25" customHeight="1">
      <c r="B111" s="30"/>
      <c r="E111" s="216" t="str">
        <f>E7</f>
        <v>DPK Štvanice, ř.km 49,85 - 50,1, levý břeh - oprava břehového opevnění</v>
      </c>
      <c r="F111" s="217"/>
      <c r="G111" s="217"/>
      <c r="H111" s="217"/>
      <c r="L111" s="30"/>
    </row>
    <row r="112" spans="2:12" s="1" customFormat="1" ht="12" customHeight="1">
      <c r="B112" s="30"/>
      <c r="C112" s="25" t="s">
        <v>95</v>
      </c>
      <c r="L112" s="30"/>
    </row>
    <row r="113" spans="2:65" s="1" customFormat="1" ht="16.5" customHeight="1">
      <c r="B113" s="30"/>
      <c r="E113" s="197" t="str">
        <f>E9</f>
        <v>02 - SO2 - Štětovnicová stěna</v>
      </c>
      <c r="F113" s="218"/>
      <c r="G113" s="218"/>
      <c r="H113" s="218"/>
      <c r="L113" s="30"/>
    </row>
    <row r="114" spans="2:65" s="1" customFormat="1" ht="6.9" customHeight="1">
      <c r="B114" s="30"/>
      <c r="L114" s="30"/>
    </row>
    <row r="115" spans="2:65" s="1" customFormat="1" ht="12" customHeight="1">
      <c r="B115" s="30"/>
      <c r="C115" s="25" t="s">
        <v>20</v>
      </c>
      <c r="F115" s="23" t="str">
        <f>F12</f>
        <v>VD Štvanice</v>
      </c>
      <c r="I115" s="25" t="s">
        <v>22</v>
      </c>
      <c r="J115" s="50" t="str">
        <f>IF(J12="","",J12)</f>
        <v>9. 4. 2024</v>
      </c>
      <c r="L115" s="30"/>
    </row>
    <row r="116" spans="2:65" s="1" customFormat="1" ht="6.9" customHeight="1">
      <c r="B116" s="30"/>
      <c r="L116" s="30"/>
    </row>
    <row r="117" spans="2:65" s="1" customFormat="1" ht="15.15" customHeight="1">
      <c r="B117" s="30"/>
      <c r="C117" s="25" t="s">
        <v>24</v>
      </c>
      <c r="F117" s="23" t="str">
        <f>E15</f>
        <v>Povodí Vltavy, s.p.</v>
      </c>
      <c r="I117" s="25" t="s">
        <v>31</v>
      </c>
      <c r="J117" s="28" t="str">
        <f>E21</f>
        <v>Ing. M. Klimešová</v>
      </c>
      <c r="L117" s="30"/>
    </row>
    <row r="118" spans="2:65" s="1" customFormat="1" ht="15.15" customHeight="1">
      <c r="B118" s="30"/>
      <c r="C118" s="25" t="s">
        <v>29</v>
      </c>
      <c r="F118" s="23" t="str">
        <f>IF(E18="","",E18)</f>
        <v>Vyplň údaj</v>
      </c>
      <c r="I118" s="25" t="s">
        <v>35</v>
      </c>
      <c r="J118" s="28" t="str">
        <f>E24</f>
        <v>Ing. M. Klimešová</v>
      </c>
      <c r="L118" s="30"/>
    </row>
    <row r="119" spans="2:65" s="1" customFormat="1" ht="10.35" customHeight="1">
      <c r="B119" s="30"/>
      <c r="L119" s="30"/>
    </row>
    <row r="120" spans="2:65" s="10" customFormat="1" ht="29.25" customHeight="1">
      <c r="B120" s="110"/>
      <c r="C120" s="111" t="s">
        <v>109</v>
      </c>
      <c r="D120" s="112" t="s">
        <v>62</v>
      </c>
      <c r="E120" s="112" t="s">
        <v>58</v>
      </c>
      <c r="F120" s="112" t="s">
        <v>59</v>
      </c>
      <c r="G120" s="112" t="s">
        <v>110</v>
      </c>
      <c r="H120" s="112" t="s">
        <v>111</v>
      </c>
      <c r="I120" s="112" t="s">
        <v>112</v>
      </c>
      <c r="J120" s="113" t="s">
        <v>99</v>
      </c>
      <c r="K120" s="114" t="s">
        <v>113</v>
      </c>
      <c r="L120" s="110"/>
      <c r="M120" s="57" t="s">
        <v>1</v>
      </c>
      <c r="N120" s="58" t="s">
        <v>41</v>
      </c>
      <c r="O120" s="58" t="s">
        <v>114</v>
      </c>
      <c r="P120" s="58" t="s">
        <v>115</v>
      </c>
      <c r="Q120" s="58" t="s">
        <v>116</v>
      </c>
      <c r="R120" s="58" t="s">
        <v>117</v>
      </c>
      <c r="S120" s="58" t="s">
        <v>118</v>
      </c>
      <c r="T120" s="59" t="s">
        <v>119</v>
      </c>
    </row>
    <row r="121" spans="2:65" s="1" customFormat="1" ht="22.8" customHeight="1">
      <c r="B121" s="30"/>
      <c r="C121" s="62" t="s">
        <v>120</v>
      </c>
      <c r="J121" s="115">
        <f>BK121</f>
        <v>0</v>
      </c>
      <c r="L121" s="30"/>
      <c r="M121" s="60"/>
      <c r="N121" s="51"/>
      <c r="O121" s="51"/>
      <c r="P121" s="116">
        <f>P122</f>
        <v>0</v>
      </c>
      <c r="Q121" s="51"/>
      <c r="R121" s="116">
        <f>R122</f>
        <v>219.43566738000001</v>
      </c>
      <c r="S121" s="51"/>
      <c r="T121" s="117">
        <f>T122</f>
        <v>0</v>
      </c>
      <c r="AT121" s="15" t="s">
        <v>76</v>
      </c>
      <c r="AU121" s="15" t="s">
        <v>101</v>
      </c>
      <c r="BK121" s="118">
        <f>BK122</f>
        <v>0</v>
      </c>
    </row>
    <row r="122" spans="2:65" s="11" customFormat="1" ht="25.95" customHeight="1">
      <c r="B122" s="119"/>
      <c r="D122" s="120" t="s">
        <v>76</v>
      </c>
      <c r="E122" s="121" t="s">
        <v>227</v>
      </c>
      <c r="F122" s="121" t="s">
        <v>228</v>
      </c>
      <c r="I122" s="122"/>
      <c r="J122" s="123">
        <f>BK122</f>
        <v>0</v>
      </c>
      <c r="L122" s="119"/>
      <c r="M122" s="124"/>
      <c r="P122" s="125">
        <f>P123+P157+P171+P176</f>
        <v>0</v>
      </c>
      <c r="R122" s="125">
        <f>R123+R157+R171+R176</f>
        <v>219.43566738000001</v>
      </c>
      <c r="T122" s="126">
        <f>T123+T157+T171+T176</f>
        <v>0</v>
      </c>
      <c r="AR122" s="120" t="s">
        <v>85</v>
      </c>
      <c r="AT122" s="127" t="s">
        <v>76</v>
      </c>
      <c r="AU122" s="127" t="s">
        <v>77</v>
      </c>
      <c r="AY122" s="120" t="s">
        <v>123</v>
      </c>
      <c r="BK122" s="128">
        <f>BK123+BK157+BK171+BK176</f>
        <v>0</v>
      </c>
    </row>
    <row r="123" spans="2:65" s="11" customFormat="1" ht="22.8" customHeight="1">
      <c r="B123" s="119"/>
      <c r="D123" s="120" t="s">
        <v>76</v>
      </c>
      <c r="E123" s="129" t="s">
        <v>85</v>
      </c>
      <c r="F123" s="129" t="s">
        <v>229</v>
      </c>
      <c r="I123" s="122"/>
      <c r="J123" s="130">
        <f>BK123</f>
        <v>0</v>
      </c>
      <c r="L123" s="119"/>
      <c r="M123" s="124"/>
      <c r="P123" s="125">
        <f>SUM(P124:P156)</f>
        <v>0</v>
      </c>
      <c r="R123" s="125">
        <f>SUM(R124:R156)</f>
        <v>168.78133</v>
      </c>
      <c r="T123" s="126">
        <f>SUM(T124:T156)</f>
        <v>0</v>
      </c>
      <c r="AR123" s="120" t="s">
        <v>85</v>
      </c>
      <c r="AT123" s="127" t="s">
        <v>76</v>
      </c>
      <c r="AU123" s="127" t="s">
        <v>85</v>
      </c>
      <c r="AY123" s="120" t="s">
        <v>123</v>
      </c>
      <c r="BK123" s="128">
        <f>SUM(BK124:BK156)</f>
        <v>0</v>
      </c>
    </row>
    <row r="124" spans="2:65" s="1" customFormat="1" ht="33" customHeight="1">
      <c r="B124" s="30"/>
      <c r="C124" s="131" t="s">
        <v>85</v>
      </c>
      <c r="D124" s="131" t="s">
        <v>126</v>
      </c>
      <c r="E124" s="132" t="s">
        <v>453</v>
      </c>
      <c r="F124" s="133" t="s">
        <v>454</v>
      </c>
      <c r="G124" s="134" t="s">
        <v>240</v>
      </c>
      <c r="H124" s="135">
        <v>112.64</v>
      </c>
      <c r="I124" s="136"/>
      <c r="J124" s="137">
        <f>ROUND(I124*H124,2)</f>
        <v>0</v>
      </c>
      <c r="K124" s="138"/>
      <c r="L124" s="30"/>
      <c r="M124" s="139" t="s">
        <v>1</v>
      </c>
      <c r="N124" s="140" t="s">
        <v>42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143</v>
      </c>
      <c r="AT124" s="143" t="s">
        <v>126</v>
      </c>
      <c r="AU124" s="143" t="s">
        <v>87</v>
      </c>
      <c r="AY124" s="15" t="s">
        <v>123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5" t="s">
        <v>85</v>
      </c>
      <c r="BK124" s="144">
        <f>ROUND(I124*H124,2)</f>
        <v>0</v>
      </c>
      <c r="BL124" s="15" t="s">
        <v>143</v>
      </c>
      <c r="BM124" s="143" t="s">
        <v>455</v>
      </c>
    </row>
    <row r="125" spans="2:65" s="1" customFormat="1" ht="28.8">
      <c r="B125" s="30"/>
      <c r="D125" s="145" t="s">
        <v>132</v>
      </c>
      <c r="F125" s="146" t="s">
        <v>456</v>
      </c>
      <c r="I125" s="147"/>
      <c r="L125" s="30"/>
      <c r="M125" s="148"/>
      <c r="T125" s="54"/>
      <c r="AT125" s="15" t="s">
        <v>132</v>
      </c>
      <c r="AU125" s="15" t="s">
        <v>87</v>
      </c>
    </row>
    <row r="126" spans="2:65" s="1" customFormat="1" ht="19.2">
      <c r="B126" s="30"/>
      <c r="D126" s="145" t="s">
        <v>137</v>
      </c>
      <c r="F126" s="149" t="s">
        <v>243</v>
      </c>
      <c r="I126" s="147"/>
      <c r="L126" s="30"/>
      <c r="M126" s="148"/>
      <c r="T126" s="54"/>
      <c r="AT126" s="15" t="s">
        <v>137</v>
      </c>
      <c r="AU126" s="15" t="s">
        <v>87</v>
      </c>
    </row>
    <row r="127" spans="2:65" s="1" customFormat="1" ht="16.5" customHeight="1">
      <c r="B127" s="30"/>
      <c r="C127" s="131" t="s">
        <v>87</v>
      </c>
      <c r="D127" s="131" t="s">
        <v>126</v>
      </c>
      <c r="E127" s="132" t="s">
        <v>457</v>
      </c>
      <c r="F127" s="133" t="s">
        <v>458</v>
      </c>
      <c r="G127" s="134" t="s">
        <v>421</v>
      </c>
      <c r="H127" s="135">
        <v>198</v>
      </c>
      <c r="I127" s="136"/>
      <c r="J127" s="137">
        <f>ROUND(I127*H127,2)</f>
        <v>0</v>
      </c>
      <c r="K127" s="138"/>
      <c r="L127" s="30"/>
      <c r="M127" s="139" t="s">
        <v>1</v>
      </c>
      <c r="N127" s="140" t="s">
        <v>42</v>
      </c>
      <c r="P127" s="141">
        <f>O127*H127</f>
        <v>0</v>
      </c>
      <c r="Q127" s="141">
        <v>2.0000000000000001E-4</v>
      </c>
      <c r="R127" s="141">
        <f>Q127*H127</f>
        <v>3.9600000000000003E-2</v>
      </c>
      <c r="S127" s="141">
        <v>0</v>
      </c>
      <c r="T127" s="142">
        <f>S127*H127</f>
        <v>0</v>
      </c>
      <c r="AR127" s="143" t="s">
        <v>143</v>
      </c>
      <c r="AT127" s="143" t="s">
        <v>126</v>
      </c>
      <c r="AU127" s="143" t="s">
        <v>87</v>
      </c>
      <c r="AY127" s="15" t="s">
        <v>123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5" t="s">
        <v>85</v>
      </c>
      <c r="BK127" s="144">
        <f>ROUND(I127*H127,2)</f>
        <v>0</v>
      </c>
      <c r="BL127" s="15" t="s">
        <v>143</v>
      </c>
      <c r="BM127" s="143" t="s">
        <v>459</v>
      </c>
    </row>
    <row r="128" spans="2:65" s="1" customFormat="1" ht="19.2">
      <c r="B128" s="30"/>
      <c r="D128" s="145" t="s">
        <v>132</v>
      </c>
      <c r="F128" s="146" t="s">
        <v>460</v>
      </c>
      <c r="I128" s="147"/>
      <c r="L128" s="30"/>
      <c r="M128" s="148"/>
      <c r="T128" s="54"/>
      <c r="AT128" s="15" t="s">
        <v>132</v>
      </c>
      <c r="AU128" s="15" t="s">
        <v>87</v>
      </c>
    </row>
    <row r="129" spans="2:65" s="1" customFormat="1" ht="19.2">
      <c r="B129" s="30"/>
      <c r="D129" s="145" t="s">
        <v>137</v>
      </c>
      <c r="F129" s="149" t="s">
        <v>243</v>
      </c>
      <c r="I129" s="147"/>
      <c r="L129" s="30"/>
      <c r="M129" s="148"/>
      <c r="T129" s="54"/>
      <c r="AT129" s="15" t="s">
        <v>137</v>
      </c>
      <c r="AU129" s="15" t="s">
        <v>87</v>
      </c>
    </row>
    <row r="130" spans="2:65" s="12" customFormat="1" ht="10.199999999999999">
      <c r="B130" s="153"/>
      <c r="D130" s="145" t="s">
        <v>236</v>
      </c>
      <c r="E130" s="154" t="s">
        <v>1</v>
      </c>
      <c r="F130" s="155" t="s">
        <v>461</v>
      </c>
      <c r="H130" s="156">
        <v>198</v>
      </c>
      <c r="I130" s="157"/>
      <c r="L130" s="153"/>
      <c r="M130" s="158"/>
      <c r="T130" s="159"/>
      <c r="AT130" s="154" t="s">
        <v>236</v>
      </c>
      <c r="AU130" s="154" t="s">
        <v>87</v>
      </c>
      <c r="AV130" s="12" t="s">
        <v>87</v>
      </c>
      <c r="AW130" s="12" t="s">
        <v>34</v>
      </c>
      <c r="AX130" s="12" t="s">
        <v>85</v>
      </c>
      <c r="AY130" s="154" t="s">
        <v>123</v>
      </c>
    </row>
    <row r="131" spans="2:65" s="1" customFormat="1" ht="24.15" customHeight="1">
      <c r="B131" s="30"/>
      <c r="C131" s="131" t="s">
        <v>139</v>
      </c>
      <c r="D131" s="131" t="s">
        <v>126</v>
      </c>
      <c r="E131" s="132" t="s">
        <v>462</v>
      </c>
      <c r="F131" s="133" t="s">
        <v>463</v>
      </c>
      <c r="G131" s="134" t="s">
        <v>421</v>
      </c>
      <c r="H131" s="135">
        <v>406</v>
      </c>
      <c r="I131" s="136"/>
      <c r="J131" s="137">
        <f>ROUND(I131*H131,2)</f>
        <v>0</v>
      </c>
      <c r="K131" s="138"/>
      <c r="L131" s="30"/>
      <c r="M131" s="139" t="s">
        <v>1</v>
      </c>
      <c r="N131" s="140" t="s">
        <v>42</v>
      </c>
      <c r="P131" s="141">
        <f>O131*H131</f>
        <v>0</v>
      </c>
      <c r="Q131" s="141">
        <v>2.0000000000000001E-4</v>
      </c>
      <c r="R131" s="141">
        <f>Q131*H131</f>
        <v>8.1200000000000008E-2</v>
      </c>
      <c r="S131" s="141">
        <v>0</v>
      </c>
      <c r="T131" s="142">
        <f>S131*H131</f>
        <v>0</v>
      </c>
      <c r="AR131" s="143" t="s">
        <v>143</v>
      </c>
      <c r="AT131" s="143" t="s">
        <v>126</v>
      </c>
      <c r="AU131" s="143" t="s">
        <v>87</v>
      </c>
      <c r="AY131" s="15" t="s">
        <v>123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5" t="s">
        <v>85</v>
      </c>
      <c r="BK131" s="144">
        <f>ROUND(I131*H131,2)</f>
        <v>0</v>
      </c>
      <c r="BL131" s="15" t="s">
        <v>143</v>
      </c>
      <c r="BM131" s="143" t="s">
        <v>464</v>
      </c>
    </row>
    <row r="132" spans="2:65" s="1" customFormat="1" ht="19.2">
      <c r="B132" s="30"/>
      <c r="D132" s="145" t="s">
        <v>132</v>
      </c>
      <c r="F132" s="146" t="s">
        <v>465</v>
      </c>
      <c r="I132" s="147"/>
      <c r="L132" s="30"/>
      <c r="M132" s="148"/>
      <c r="T132" s="54"/>
      <c r="AT132" s="15" t="s">
        <v>132</v>
      </c>
      <c r="AU132" s="15" t="s">
        <v>87</v>
      </c>
    </row>
    <row r="133" spans="2:65" s="1" customFormat="1" ht="19.2">
      <c r="B133" s="30"/>
      <c r="D133" s="145" t="s">
        <v>137</v>
      </c>
      <c r="F133" s="149" t="s">
        <v>243</v>
      </c>
      <c r="I133" s="147"/>
      <c r="L133" s="30"/>
      <c r="M133" s="148"/>
      <c r="T133" s="54"/>
      <c r="AT133" s="15" t="s">
        <v>137</v>
      </c>
      <c r="AU133" s="15" t="s">
        <v>87</v>
      </c>
    </row>
    <row r="134" spans="2:65" s="12" customFormat="1" ht="10.199999999999999">
      <c r="B134" s="153"/>
      <c r="D134" s="145" t="s">
        <v>236</v>
      </c>
      <c r="E134" s="154" t="s">
        <v>1</v>
      </c>
      <c r="F134" s="155" t="s">
        <v>466</v>
      </c>
      <c r="H134" s="156">
        <v>406</v>
      </c>
      <c r="I134" s="157"/>
      <c r="L134" s="153"/>
      <c r="M134" s="158"/>
      <c r="T134" s="159"/>
      <c r="AT134" s="154" t="s">
        <v>236</v>
      </c>
      <c r="AU134" s="154" t="s">
        <v>87</v>
      </c>
      <c r="AV134" s="12" t="s">
        <v>87</v>
      </c>
      <c r="AW134" s="12" t="s">
        <v>34</v>
      </c>
      <c r="AX134" s="12" t="s">
        <v>85</v>
      </c>
      <c r="AY134" s="154" t="s">
        <v>123</v>
      </c>
    </row>
    <row r="135" spans="2:65" s="1" customFormat="1" ht="24.15" customHeight="1">
      <c r="B135" s="30"/>
      <c r="C135" s="131" t="s">
        <v>143</v>
      </c>
      <c r="D135" s="131" t="s">
        <v>126</v>
      </c>
      <c r="E135" s="132" t="s">
        <v>467</v>
      </c>
      <c r="F135" s="133" t="s">
        <v>468</v>
      </c>
      <c r="G135" s="134" t="s">
        <v>232</v>
      </c>
      <c r="H135" s="135">
        <v>790.2</v>
      </c>
      <c r="I135" s="136"/>
      <c r="J135" s="137">
        <f>ROUND(I135*H135,2)</f>
        <v>0</v>
      </c>
      <c r="K135" s="138"/>
      <c r="L135" s="30"/>
      <c r="M135" s="139" t="s">
        <v>1</v>
      </c>
      <c r="N135" s="140" t="s">
        <v>42</v>
      </c>
      <c r="P135" s="141">
        <f>O135*H135</f>
        <v>0</v>
      </c>
      <c r="Q135" s="141">
        <v>1.4999999999999999E-4</v>
      </c>
      <c r="R135" s="141">
        <f>Q135*H135</f>
        <v>0.11853</v>
      </c>
      <c r="S135" s="141">
        <v>0</v>
      </c>
      <c r="T135" s="142">
        <f>S135*H135</f>
        <v>0</v>
      </c>
      <c r="AR135" s="143" t="s">
        <v>143</v>
      </c>
      <c r="AT135" s="143" t="s">
        <v>126</v>
      </c>
      <c r="AU135" s="143" t="s">
        <v>87</v>
      </c>
      <c r="AY135" s="15" t="s">
        <v>123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5" t="s">
        <v>85</v>
      </c>
      <c r="BK135" s="144">
        <f>ROUND(I135*H135,2)</f>
        <v>0</v>
      </c>
      <c r="BL135" s="15" t="s">
        <v>143</v>
      </c>
      <c r="BM135" s="143" t="s">
        <v>469</v>
      </c>
    </row>
    <row r="136" spans="2:65" s="1" customFormat="1" ht="28.8">
      <c r="B136" s="30"/>
      <c r="D136" s="145" t="s">
        <v>132</v>
      </c>
      <c r="F136" s="146" t="s">
        <v>470</v>
      </c>
      <c r="I136" s="147"/>
      <c r="L136" s="30"/>
      <c r="M136" s="148"/>
      <c r="T136" s="54"/>
      <c r="AT136" s="15" t="s">
        <v>132</v>
      </c>
      <c r="AU136" s="15" t="s">
        <v>87</v>
      </c>
    </row>
    <row r="137" spans="2:65" s="12" customFormat="1" ht="10.199999999999999">
      <c r="B137" s="153"/>
      <c r="D137" s="145" t="s">
        <v>236</v>
      </c>
      <c r="E137" s="154" t="s">
        <v>1</v>
      </c>
      <c r="F137" s="155" t="s">
        <v>471</v>
      </c>
      <c r="H137" s="156">
        <v>790.2</v>
      </c>
      <c r="I137" s="157"/>
      <c r="L137" s="153"/>
      <c r="M137" s="158"/>
      <c r="T137" s="159"/>
      <c r="AT137" s="154" t="s">
        <v>236</v>
      </c>
      <c r="AU137" s="154" t="s">
        <v>87</v>
      </c>
      <c r="AV137" s="12" t="s">
        <v>87</v>
      </c>
      <c r="AW137" s="12" t="s">
        <v>34</v>
      </c>
      <c r="AX137" s="12" t="s">
        <v>85</v>
      </c>
      <c r="AY137" s="154" t="s">
        <v>123</v>
      </c>
    </row>
    <row r="138" spans="2:65" s="1" customFormat="1" ht="24.15" customHeight="1">
      <c r="B138" s="30"/>
      <c r="C138" s="131" t="s">
        <v>122</v>
      </c>
      <c r="D138" s="131" t="s">
        <v>126</v>
      </c>
      <c r="E138" s="132" t="s">
        <v>472</v>
      </c>
      <c r="F138" s="133" t="s">
        <v>473</v>
      </c>
      <c r="G138" s="134" t="s">
        <v>232</v>
      </c>
      <c r="H138" s="135">
        <v>711</v>
      </c>
      <c r="I138" s="136"/>
      <c r="J138" s="137">
        <f>ROUND(I138*H138,2)</f>
        <v>0</v>
      </c>
      <c r="K138" s="138"/>
      <c r="L138" s="30"/>
      <c r="M138" s="139" t="s">
        <v>1</v>
      </c>
      <c r="N138" s="140" t="s">
        <v>42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143</v>
      </c>
      <c r="AT138" s="143" t="s">
        <v>126</v>
      </c>
      <c r="AU138" s="143" t="s">
        <v>87</v>
      </c>
      <c r="AY138" s="15" t="s">
        <v>123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5" t="s">
        <v>85</v>
      </c>
      <c r="BK138" s="144">
        <f>ROUND(I138*H138,2)</f>
        <v>0</v>
      </c>
      <c r="BL138" s="15" t="s">
        <v>143</v>
      </c>
      <c r="BM138" s="143" t="s">
        <v>474</v>
      </c>
    </row>
    <row r="139" spans="2:65" s="1" customFormat="1" ht="28.8">
      <c r="B139" s="30"/>
      <c r="D139" s="145" t="s">
        <v>132</v>
      </c>
      <c r="F139" s="146" t="s">
        <v>475</v>
      </c>
      <c r="I139" s="147"/>
      <c r="L139" s="30"/>
      <c r="M139" s="148"/>
      <c r="T139" s="54"/>
      <c r="AT139" s="15" t="s">
        <v>132</v>
      </c>
      <c r="AU139" s="15" t="s">
        <v>87</v>
      </c>
    </row>
    <row r="140" spans="2:65" s="12" customFormat="1" ht="10.199999999999999">
      <c r="B140" s="153"/>
      <c r="D140" s="145" t="s">
        <v>236</v>
      </c>
      <c r="E140" s="154" t="s">
        <v>1</v>
      </c>
      <c r="F140" s="155" t="s">
        <v>476</v>
      </c>
      <c r="H140" s="156">
        <v>711</v>
      </c>
      <c r="I140" s="157"/>
      <c r="L140" s="153"/>
      <c r="M140" s="158"/>
      <c r="T140" s="159"/>
      <c r="AT140" s="154" t="s">
        <v>236</v>
      </c>
      <c r="AU140" s="154" t="s">
        <v>87</v>
      </c>
      <c r="AV140" s="12" t="s">
        <v>87</v>
      </c>
      <c r="AW140" s="12" t="s">
        <v>34</v>
      </c>
      <c r="AX140" s="12" t="s">
        <v>85</v>
      </c>
      <c r="AY140" s="154" t="s">
        <v>123</v>
      </c>
    </row>
    <row r="141" spans="2:65" s="1" customFormat="1" ht="24.15" customHeight="1">
      <c r="B141" s="30"/>
      <c r="C141" s="131" t="s">
        <v>153</v>
      </c>
      <c r="D141" s="131" t="s">
        <v>126</v>
      </c>
      <c r="E141" s="132" t="s">
        <v>477</v>
      </c>
      <c r="F141" s="133" t="s">
        <v>478</v>
      </c>
      <c r="G141" s="134" t="s">
        <v>232</v>
      </c>
      <c r="H141" s="135">
        <v>79.2</v>
      </c>
      <c r="I141" s="136"/>
      <c r="J141" s="137">
        <f>ROUND(I141*H141,2)</f>
        <v>0</v>
      </c>
      <c r="K141" s="138"/>
      <c r="L141" s="30"/>
      <c r="M141" s="139" t="s">
        <v>1</v>
      </c>
      <c r="N141" s="140" t="s">
        <v>42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143</v>
      </c>
      <c r="AT141" s="143" t="s">
        <v>126</v>
      </c>
      <c r="AU141" s="143" t="s">
        <v>87</v>
      </c>
      <c r="AY141" s="15" t="s">
        <v>123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5" t="s">
        <v>85</v>
      </c>
      <c r="BK141" s="144">
        <f>ROUND(I141*H141,2)</f>
        <v>0</v>
      </c>
      <c r="BL141" s="15" t="s">
        <v>143</v>
      </c>
      <c r="BM141" s="143" t="s">
        <v>479</v>
      </c>
    </row>
    <row r="142" spans="2:65" s="1" customFormat="1" ht="28.8">
      <c r="B142" s="30"/>
      <c r="D142" s="145" t="s">
        <v>132</v>
      </c>
      <c r="F142" s="146" t="s">
        <v>480</v>
      </c>
      <c r="I142" s="147"/>
      <c r="L142" s="30"/>
      <c r="M142" s="148"/>
      <c r="T142" s="54"/>
      <c r="AT142" s="15" t="s">
        <v>132</v>
      </c>
      <c r="AU142" s="15" t="s">
        <v>87</v>
      </c>
    </row>
    <row r="143" spans="2:65" s="12" customFormat="1" ht="10.199999999999999">
      <c r="B143" s="153"/>
      <c r="D143" s="145" t="s">
        <v>236</v>
      </c>
      <c r="E143" s="154" t="s">
        <v>1</v>
      </c>
      <c r="F143" s="155" t="s">
        <v>481</v>
      </c>
      <c r="H143" s="156">
        <v>79.2</v>
      </c>
      <c r="I143" s="157"/>
      <c r="L143" s="153"/>
      <c r="M143" s="158"/>
      <c r="T143" s="159"/>
      <c r="AT143" s="154" t="s">
        <v>236</v>
      </c>
      <c r="AU143" s="154" t="s">
        <v>87</v>
      </c>
      <c r="AV143" s="12" t="s">
        <v>87</v>
      </c>
      <c r="AW143" s="12" t="s">
        <v>34</v>
      </c>
      <c r="AX143" s="12" t="s">
        <v>85</v>
      </c>
      <c r="AY143" s="154" t="s">
        <v>123</v>
      </c>
    </row>
    <row r="144" spans="2:65" s="1" customFormat="1" ht="16.5" customHeight="1">
      <c r="B144" s="30"/>
      <c r="C144" s="167" t="s">
        <v>161</v>
      </c>
      <c r="D144" s="167" t="s">
        <v>342</v>
      </c>
      <c r="E144" s="168" t="s">
        <v>482</v>
      </c>
      <c r="F144" s="169" t="s">
        <v>483</v>
      </c>
      <c r="G144" s="170" t="s">
        <v>316</v>
      </c>
      <c r="H144" s="171">
        <v>85.341999999999999</v>
      </c>
      <c r="I144" s="172"/>
      <c r="J144" s="173">
        <f>ROUND(I144*H144,2)</f>
        <v>0</v>
      </c>
      <c r="K144" s="174"/>
      <c r="L144" s="175"/>
      <c r="M144" s="176" t="s">
        <v>1</v>
      </c>
      <c r="N144" s="177" t="s">
        <v>42</v>
      </c>
      <c r="P144" s="141">
        <f>O144*H144</f>
        <v>0</v>
      </c>
      <c r="Q144" s="141">
        <v>1</v>
      </c>
      <c r="R144" s="141">
        <f>Q144*H144</f>
        <v>85.341999999999999</v>
      </c>
      <c r="S144" s="141">
        <v>0</v>
      </c>
      <c r="T144" s="142">
        <f>S144*H144</f>
        <v>0</v>
      </c>
      <c r="AR144" s="143" t="s">
        <v>166</v>
      </c>
      <c r="AT144" s="143" t="s">
        <v>342</v>
      </c>
      <c r="AU144" s="143" t="s">
        <v>87</v>
      </c>
      <c r="AY144" s="15" t="s">
        <v>123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5" t="s">
        <v>85</v>
      </c>
      <c r="BK144" s="144">
        <f>ROUND(I144*H144,2)</f>
        <v>0</v>
      </c>
      <c r="BL144" s="15" t="s">
        <v>143</v>
      </c>
      <c r="BM144" s="143" t="s">
        <v>484</v>
      </c>
    </row>
    <row r="145" spans="2:65" s="1" customFormat="1" ht="10.199999999999999">
      <c r="B145" s="30"/>
      <c r="D145" s="145" t="s">
        <v>132</v>
      </c>
      <c r="F145" s="146" t="s">
        <v>483</v>
      </c>
      <c r="I145" s="147"/>
      <c r="L145" s="30"/>
      <c r="M145" s="148"/>
      <c r="T145" s="54"/>
      <c r="AT145" s="15" t="s">
        <v>132</v>
      </c>
      <c r="AU145" s="15" t="s">
        <v>87</v>
      </c>
    </row>
    <row r="146" spans="2:65" s="1" customFormat="1" ht="19.2">
      <c r="B146" s="30"/>
      <c r="D146" s="145" t="s">
        <v>137</v>
      </c>
      <c r="F146" s="149" t="s">
        <v>485</v>
      </c>
      <c r="I146" s="147"/>
      <c r="L146" s="30"/>
      <c r="M146" s="148"/>
      <c r="T146" s="54"/>
      <c r="AT146" s="15" t="s">
        <v>137</v>
      </c>
      <c r="AU146" s="15" t="s">
        <v>87</v>
      </c>
    </row>
    <row r="147" spans="2:65" s="12" customFormat="1" ht="20.399999999999999">
      <c r="B147" s="153"/>
      <c r="D147" s="145" t="s">
        <v>236</v>
      </c>
      <c r="E147" s="154" t="s">
        <v>1</v>
      </c>
      <c r="F147" s="155" t="s">
        <v>486</v>
      </c>
      <c r="H147" s="156">
        <v>85.341999999999999</v>
      </c>
      <c r="I147" s="157"/>
      <c r="L147" s="153"/>
      <c r="M147" s="158"/>
      <c r="T147" s="159"/>
      <c r="AT147" s="154" t="s">
        <v>236</v>
      </c>
      <c r="AU147" s="154" t="s">
        <v>87</v>
      </c>
      <c r="AV147" s="12" t="s">
        <v>87</v>
      </c>
      <c r="AW147" s="12" t="s">
        <v>34</v>
      </c>
      <c r="AX147" s="12" t="s">
        <v>85</v>
      </c>
      <c r="AY147" s="154" t="s">
        <v>123</v>
      </c>
    </row>
    <row r="148" spans="2:65" s="1" customFormat="1" ht="21.75" customHeight="1">
      <c r="B148" s="30"/>
      <c r="C148" s="131" t="s">
        <v>166</v>
      </c>
      <c r="D148" s="131" t="s">
        <v>126</v>
      </c>
      <c r="E148" s="132" t="s">
        <v>487</v>
      </c>
      <c r="F148" s="133" t="s">
        <v>488</v>
      </c>
      <c r="G148" s="134" t="s">
        <v>129</v>
      </c>
      <c r="H148" s="135">
        <v>406</v>
      </c>
      <c r="I148" s="136"/>
      <c r="J148" s="137">
        <f>ROUND(I148*H148,2)</f>
        <v>0</v>
      </c>
      <c r="K148" s="138"/>
      <c r="L148" s="30"/>
      <c r="M148" s="139" t="s">
        <v>1</v>
      </c>
      <c r="N148" s="140" t="s">
        <v>42</v>
      </c>
      <c r="P148" s="141">
        <f>O148*H148</f>
        <v>0</v>
      </c>
      <c r="Q148" s="141">
        <v>0.2</v>
      </c>
      <c r="R148" s="141">
        <f>Q148*H148</f>
        <v>81.2</v>
      </c>
      <c r="S148" s="141">
        <v>0</v>
      </c>
      <c r="T148" s="142">
        <f>S148*H148</f>
        <v>0</v>
      </c>
      <c r="AR148" s="143" t="s">
        <v>143</v>
      </c>
      <c r="AT148" s="143" t="s">
        <v>126</v>
      </c>
      <c r="AU148" s="143" t="s">
        <v>87</v>
      </c>
      <c r="AY148" s="15" t="s">
        <v>123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5" t="s">
        <v>85</v>
      </c>
      <c r="BK148" s="144">
        <f>ROUND(I148*H148,2)</f>
        <v>0</v>
      </c>
      <c r="BL148" s="15" t="s">
        <v>143</v>
      </c>
      <c r="BM148" s="143" t="s">
        <v>489</v>
      </c>
    </row>
    <row r="149" spans="2:65" s="1" customFormat="1" ht="10.199999999999999">
      <c r="B149" s="30"/>
      <c r="D149" s="145" t="s">
        <v>132</v>
      </c>
      <c r="F149" s="146" t="s">
        <v>488</v>
      </c>
      <c r="I149" s="147"/>
      <c r="L149" s="30"/>
      <c r="M149" s="148"/>
      <c r="T149" s="54"/>
      <c r="AT149" s="15" t="s">
        <v>132</v>
      </c>
      <c r="AU149" s="15" t="s">
        <v>87</v>
      </c>
    </row>
    <row r="150" spans="2:65" s="12" customFormat="1" ht="10.199999999999999">
      <c r="B150" s="153"/>
      <c r="D150" s="145" t="s">
        <v>236</v>
      </c>
      <c r="E150" s="154" t="s">
        <v>1</v>
      </c>
      <c r="F150" s="155" t="s">
        <v>490</v>
      </c>
      <c r="H150" s="156">
        <v>406</v>
      </c>
      <c r="I150" s="157"/>
      <c r="L150" s="153"/>
      <c r="M150" s="158"/>
      <c r="T150" s="159"/>
      <c r="AT150" s="154" t="s">
        <v>236</v>
      </c>
      <c r="AU150" s="154" t="s">
        <v>87</v>
      </c>
      <c r="AV150" s="12" t="s">
        <v>87</v>
      </c>
      <c r="AW150" s="12" t="s">
        <v>34</v>
      </c>
      <c r="AX150" s="12" t="s">
        <v>85</v>
      </c>
      <c r="AY150" s="154" t="s">
        <v>123</v>
      </c>
    </row>
    <row r="151" spans="2:65" s="1" customFormat="1" ht="16.5" customHeight="1">
      <c r="B151" s="30"/>
      <c r="C151" s="131" t="s">
        <v>171</v>
      </c>
      <c r="D151" s="131" t="s">
        <v>126</v>
      </c>
      <c r="E151" s="132" t="s">
        <v>491</v>
      </c>
      <c r="F151" s="133" t="s">
        <v>492</v>
      </c>
      <c r="G151" s="134" t="s">
        <v>156</v>
      </c>
      <c r="H151" s="135">
        <v>1</v>
      </c>
      <c r="I151" s="136"/>
      <c r="J151" s="137">
        <f>ROUND(I151*H151,2)</f>
        <v>0</v>
      </c>
      <c r="K151" s="138"/>
      <c r="L151" s="30"/>
      <c r="M151" s="139" t="s">
        <v>1</v>
      </c>
      <c r="N151" s="140" t="s">
        <v>42</v>
      </c>
      <c r="P151" s="141">
        <f>O151*H151</f>
        <v>0</v>
      </c>
      <c r="Q151" s="141">
        <v>1</v>
      </c>
      <c r="R151" s="141">
        <f>Q151*H151</f>
        <v>1</v>
      </c>
      <c r="S151" s="141">
        <v>0</v>
      </c>
      <c r="T151" s="142">
        <f>S151*H151</f>
        <v>0</v>
      </c>
      <c r="AR151" s="143" t="s">
        <v>143</v>
      </c>
      <c r="AT151" s="143" t="s">
        <v>126</v>
      </c>
      <c r="AU151" s="143" t="s">
        <v>87</v>
      </c>
      <c r="AY151" s="15" t="s">
        <v>123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5" t="s">
        <v>85</v>
      </c>
      <c r="BK151" s="144">
        <f>ROUND(I151*H151,2)</f>
        <v>0</v>
      </c>
      <c r="BL151" s="15" t="s">
        <v>143</v>
      </c>
      <c r="BM151" s="143" t="s">
        <v>493</v>
      </c>
    </row>
    <row r="152" spans="2:65" s="1" customFormat="1" ht="10.199999999999999">
      <c r="B152" s="30"/>
      <c r="D152" s="145" t="s">
        <v>132</v>
      </c>
      <c r="F152" s="146" t="s">
        <v>494</v>
      </c>
      <c r="I152" s="147"/>
      <c r="L152" s="30"/>
      <c r="M152" s="148"/>
      <c r="T152" s="54"/>
      <c r="AT152" s="15" t="s">
        <v>132</v>
      </c>
      <c r="AU152" s="15" t="s">
        <v>87</v>
      </c>
    </row>
    <row r="153" spans="2:65" s="1" customFormat="1" ht="28.8">
      <c r="B153" s="30"/>
      <c r="D153" s="145" t="s">
        <v>137</v>
      </c>
      <c r="F153" s="149" t="s">
        <v>495</v>
      </c>
      <c r="I153" s="147"/>
      <c r="L153" s="30"/>
      <c r="M153" s="148"/>
      <c r="T153" s="54"/>
      <c r="AT153" s="15" t="s">
        <v>137</v>
      </c>
      <c r="AU153" s="15" t="s">
        <v>87</v>
      </c>
    </row>
    <row r="154" spans="2:65" s="1" customFormat="1" ht="16.5" customHeight="1">
      <c r="B154" s="30"/>
      <c r="C154" s="131" t="s">
        <v>176</v>
      </c>
      <c r="D154" s="131" t="s">
        <v>126</v>
      </c>
      <c r="E154" s="132" t="s">
        <v>496</v>
      </c>
      <c r="F154" s="133" t="s">
        <v>497</v>
      </c>
      <c r="G154" s="134" t="s">
        <v>156</v>
      </c>
      <c r="H154" s="135">
        <v>1</v>
      </c>
      <c r="I154" s="136"/>
      <c r="J154" s="137">
        <f>ROUND(I154*H154,2)</f>
        <v>0</v>
      </c>
      <c r="K154" s="138"/>
      <c r="L154" s="30"/>
      <c r="M154" s="139" t="s">
        <v>1</v>
      </c>
      <c r="N154" s="140" t="s">
        <v>42</v>
      </c>
      <c r="P154" s="141">
        <f>O154*H154</f>
        <v>0</v>
      </c>
      <c r="Q154" s="141">
        <v>1</v>
      </c>
      <c r="R154" s="141">
        <f>Q154*H154</f>
        <v>1</v>
      </c>
      <c r="S154" s="141">
        <v>0</v>
      </c>
      <c r="T154" s="142">
        <f>S154*H154</f>
        <v>0</v>
      </c>
      <c r="AR154" s="143" t="s">
        <v>143</v>
      </c>
      <c r="AT154" s="143" t="s">
        <v>126</v>
      </c>
      <c r="AU154" s="143" t="s">
        <v>87</v>
      </c>
      <c r="AY154" s="15" t="s">
        <v>123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5" t="s">
        <v>85</v>
      </c>
      <c r="BK154" s="144">
        <f>ROUND(I154*H154,2)</f>
        <v>0</v>
      </c>
      <c r="BL154" s="15" t="s">
        <v>143</v>
      </c>
      <c r="BM154" s="143" t="s">
        <v>498</v>
      </c>
    </row>
    <row r="155" spans="2:65" s="1" customFormat="1" ht="10.199999999999999">
      <c r="B155" s="30"/>
      <c r="D155" s="145" t="s">
        <v>132</v>
      </c>
      <c r="F155" s="146" t="s">
        <v>494</v>
      </c>
      <c r="I155" s="147"/>
      <c r="L155" s="30"/>
      <c r="M155" s="148"/>
      <c r="T155" s="54"/>
      <c r="AT155" s="15" t="s">
        <v>132</v>
      </c>
      <c r="AU155" s="15" t="s">
        <v>87</v>
      </c>
    </row>
    <row r="156" spans="2:65" s="1" customFormat="1" ht="19.2">
      <c r="B156" s="30"/>
      <c r="D156" s="145" t="s">
        <v>137</v>
      </c>
      <c r="F156" s="149" t="s">
        <v>499</v>
      </c>
      <c r="I156" s="147"/>
      <c r="L156" s="30"/>
      <c r="M156" s="148"/>
      <c r="T156" s="54"/>
      <c r="AT156" s="15" t="s">
        <v>137</v>
      </c>
      <c r="AU156" s="15" t="s">
        <v>87</v>
      </c>
    </row>
    <row r="157" spans="2:65" s="11" customFormat="1" ht="22.8" customHeight="1">
      <c r="B157" s="119"/>
      <c r="D157" s="120" t="s">
        <v>76</v>
      </c>
      <c r="E157" s="129" t="s">
        <v>139</v>
      </c>
      <c r="F157" s="129" t="s">
        <v>500</v>
      </c>
      <c r="I157" s="122"/>
      <c r="J157" s="130">
        <f>BK157</f>
        <v>0</v>
      </c>
      <c r="L157" s="119"/>
      <c r="M157" s="124"/>
      <c r="P157" s="125">
        <f>SUM(P158:P170)</f>
        <v>0</v>
      </c>
      <c r="R157" s="125">
        <f>SUM(R158:R170)</f>
        <v>50.654337380000008</v>
      </c>
      <c r="T157" s="126">
        <f>SUM(T158:T170)</f>
        <v>0</v>
      </c>
      <c r="AR157" s="120" t="s">
        <v>85</v>
      </c>
      <c r="AT157" s="127" t="s">
        <v>76</v>
      </c>
      <c r="AU157" s="127" t="s">
        <v>85</v>
      </c>
      <c r="AY157" s="120" t="s">
        <v>123</v>
      </c>
      <c r="BK157" s="128">
        <f>SUM(BK158:BK170)</f>
        <v>0</v>
      </c>
    </row>
    <row r="158" spans="2:65" s="1" customFormat="1" ht="24.15" customHeight="1">
      <c r="B158" s="30"/>
      <c r="C158" s="131" t="s">
        <v>181</v>
      </c>
      <c r="D158" s="131" t="s">
        <v>126</v>
      </c>
      <c r="E158" s="132" t="s">
        <v>501</v>
      </c>
      <c r="F158" s="133" t="s">
        <v>502</v>
      </c>
      <c r="G158" s="134" t="s">
        <v>240</v>
      </c>
      <c r="H158" s="135">
        <v>17.46</v>
      </c>
      <c r="I158" s="136"/>
      <c r="J158" s="137">
        <f>ROUND(I158*H158,2)</f>
        <v>0</v>
      </c>
      <c r="K158" s="138"/>
      <c r="L158" s="30"/>
      <c r="M158" s="139" t="s">
        <v>1</v>
      </c>
      <c r="N158" s="140" t="s">
        <v>42</v>
      </c>
      <c r="P158" s="141">
        <f>O158*H158</f>
        <v>0</v>
      </c>
      <c r="Q158" s="141">
        <v>2.8332299999999999</v>
      </c>
      <c r="R158" s="141">
        <f>Q158*H158</f>
        <v>49.468195800000004</v>
      </c>
      <c r="S158" s="141">
        <v>0</v>
      </c>
      <c r="T158" s="142">
        <f>S158*H158</f>
        <v>0</v>
      </c>
      <c r="AR158" s="143" t="s">
        <v>143</v>
      </c>
      <c r="AT158" s="143" t="s">
        <v>126</v>
      </c>
      <c r="AU158" s="143" t="s">
        <v>87</v>
      </c>
      <c r="AY158" s="15" t="s">
        <v>123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5" t="s">
        <v>85</v>
      </c>
      <c r="BK158" s="144">
        <f>ROUND(I158*H158,2)</f>
        <v>0</v>
      </c>
      <c r="BL158" s="15" t="s">
        <v>143</v>
      </c>
      <c r="BM158" s="143" t="s">
        <v>503</v>
      </c>
    </row>
    <row r="159" spans="2:65" s="1" customFormat="1" ht="48">
      <c r="B159" s="30"/>
      <c r="D159" s="145" t="s">
        <v>132</v>
      </c>
      <c r="F159" s="146" t="s">
        <v>504</v>
      </c>
      <c r="I159" s="147"/>
      <c r="L159" s="30"/>
      <c r="M159" s="148"/>
      <c r="T159" s="54"/>
      <c r="AT159" s="15" t="s">
        <v>132</v>
      </c>
      <c r="AU159" s="15" t="s">
        <v>87</v>
      </c>
    </row>
    <row r="160" spans="2:65" s="1" customFormat="1" ht="28.8">
      <c r="B160" s="30"/>
      <c r="D160" s="145" t="s">
        <v>137</v>
      </c>
      <c r="F160" s="149" t="s">
        <v>505</v>
      </c>
      <c r="I160" s="147"/>
      <c r="L160" s="30"/>
      <c r="M160" s="148"/>
      <c r="T160" s="54"/>
      <c r="AT160" s="15" t="s">
        <v>137</v>
      </c>
      <c r="AU160" s="15" t="s">
        <v>87</v>
      </c>
    </row>
    <row r="161" spans="2:65" s="12" customFormat="1" ht="10.199999999999999">
      <c r="B161" s="153"/>
      <c r="D161" s="145" t="s">
        <v>236</v>
      </c>
      <c r="E161" s="154" t="s">
        <v>1</v>
      </c>
      <c r="F161" s="155" t="s">
        <v>506</v>
      </c>
      <c r="H161" s="156">
        <v>17.46</v>
      </c>
      <c r="I161" s="157"/>
      <c r="L161" s="153"/>
      <c r="M161" s="158"/>
      <c r="T161" s="159"/>
      <c r="AT161" s="154" t="s">
        <v>236</v>
      </c>
      <c r="AU161" s="154" t="s">
        <v>87</v>
      </c>
      <c r="AV161" s="12" t="s">
        <v>87</v>
      </c>
      <c r="AW161" s="12" t="s">
        <v>34</v>
      </c>
      <c r="AX161" s="12" t="s">
        <v>85</v>
      </c>
      <c r="AY161" s="154" t="s">
        <v>123</v>
      </c>
    </row>
    <row r="162" spans="2:65" s="1" customFormat="1" ht="21.75" customHeight="1">
      <c r="B162" s="30"/>
      <c r="C162" s="131" t="s">
        <v>188</v>
      </c>
      <c r="D162" s="131" t="s">
        <v>126</v>
      </c>
      <c r="E162" s="132" t="s">
        <v>507</v>
      </c>
      <c r="F162" s="133" t="s">
        <v>508</v>
      </c>
      <c r="G162" s="134" t="s">
        <v>232</v>
      </c>
      <c r="H162" s="135">
        <v>38.51</v>
      </c>
      <c r="I162" s="136"/>
      <c r="J162" s="137">
        <f>ROUND(I162*H162,2)</f>
        <v>0</v>
      </c>
      <c r="K162" s="138"/>
      <c r="L162" s="30"/>
      <c r="M162" s="139" t="s">
        <v>1</v>
      </c>
      <c r="N162" s="140" t="s">
        <v>42</v>
      </c>
      <c r="P162" s="141">
        <f>O162*H162</f>
        <v>0</v>
      </c>
      <c r="Q162" s="141">
        <v>8.6499999999999997E-3</v>
      </c>
      <c r="R162" s="141">
        <f>Q162*H162</f>
        <v>0.33311149999999995</v>
      </c>
      <c r="S162" s="141">
        <v>0</v>
      </c>
      <c r="T162" s="142">
        <f>S162*H162</f>
        <v>0</v>
      </c>
      <c r="AR162" s="143" t="s">
        <v>143</v>
      </c>
      <c r="AT162" s="143" t="s">
        <v>126</v>
      </c>
      <c r="AU162" s="143" t="s">
        <v>87</v>
      </c>
      <c r="AY162" s="15" t="s">
        <v>123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5" t="s">
        <v>85</v>
      </c>
      <c r="BK162" s="144">
        <f>ROUND(I162*H162,2)</f>
        <v>0</v>
      </c>
      <c r="BL162" s="15" t="s">
        <v>143</v>
      </c>
      <c r="BM162" s="143" t="s">
        <v>509</v>
      </c>
    </row>
    <row r="163" spans="2:65" s="1" customFormat="1" ht="48">
      <c r="B163" s="30"/>
      <c r="D163" s="145" t="s">
        <v>132</v>
      </c>
      <c r="F163" s="146" t="s">
        <v>510</v>
      </c>
      <c r="I163" s="147"/>
      <c r="L163" s="30"/>
      <c r="M163" s="148"/>
      <c r="T163" s="54"/>
      <c r="AT163" s="15" t="s">
        <v>132</v>
      </c>
      <c r="AU163" s="15" t="s">
        <v>87</v>
      </c>
    </row>
    <row r="164" spans="2:65" s="12" customFormat="1" ht="10.199999999999999">
      <c r="B164" s="153"/>
      <c r="D164" s="145" t="s">
        <v>236</v>
      </c>
      <c r="E164" s="154" t="s">
        <v>1</v>
      </c>
      <c r="F164" s="155" t="s">
        <v>511</v>
      </c>
      <c r="H164" s="156">
        <v>38.51</v>
      </c>
      <c r="I164" s="157"/>
      <c r="L164" s="153"/>
      <c r="M164" s="158"/>
      <c r="T164" s="159"/>
      <c r="AT164" s="154" t="s">
        <v>236</v>
      </c>
      <c r="AU164" s="154" t="s">
        <v>87</v>
      </c>
      <c r="AV164" s="12" t="s">
        <v>87</v>
      </c>
      <c r="AW164" s="12" t="s">
        <v>34</v>
      </c>
      <c r="AX164" s="12" t="s">
        <v>85</v>
      </c>
      <c r="AY164" s="154" t="s">
        <v>123</v>
      </c>
    </row>
    <row r="165" spans="2:65" s="1" customFormat="1" ht="21.75" customHeight="1">
      <c r="B165" s="30"/>
      <c r="C165" s="131" t="s">
        <v>194</v>
      </c>
      <c r="D165" s="131" t="s">
        <v>126</v>
      </c>
      <c r="E165" s="132" t="s">
        <v>512</v>
      </c>
      <c r="F165" s="133" t="s">
        <v>513</v>
      </c>
      <c r="G165" s="134" t="s">
        <v>232</v>
      </c>
      <c r="H165" s="135">
        <v>38.51</v>
      </c>
      <c r="I165" s="136"/>
      <c r="J165" s="137">
        <f>ROUND(I165*H165,2)</f>
        <v>0</v>
      </c>
      <c r="K165" s="138"/>
      <c r="L165" s="30"/>
      <c r="M165" s="139" t="s">
        <v>1</v>
      </c>
      <c r="N165" s="140" t="s">
        <v>42</v>
      </c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143" t="s">
        <v>143</v>
      </c>
      <c r="AT165" s="143" t="s">
        <v>126</v>
      </c>
      <c r="AU165" s="143" t="s">
        <v>87</v>
      </c>
      <c r="AY165" s="15" t="s">
        <v>123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5" t="s">
        <v>85</v>
      </c>
      <c r="BK165" s="144">
        <f>ROUND(I165*H165,2)</f>
        <v>0</v>
      </c>
      <c r="BL165" s="15" t="s">
        <v>143</v>
      </c>
      <c r="BM165" s="143" t="s">
        <v>514</v>
      </c>
    </row>
    <row r="166" spans="2:65" s="1" customFormat="1" ht="48">
      <c r="B166" s="30"/>
      <c r="D166" s="145" t="s">
        <v>132</v>
      </c>
      <c r="F166" s="146" t="s">
        <v>515</v>
      </c>
      <c r="I166" s="147"/>
      <c r="L166" s="30"/>
      <c r="M166" s="148"/>
      <c r="T166" s="54"/>
      <c r="AT166" s="15" t="s">
        <v>132</v>
      </c>
      <c r="AU166" s="15" t="s">
        <v>87</v>
      </c>
    </row>
    <row r="167" spans="2:65" s="1" customFormat="1" ht="24.15" customHeight="1">
      <c r="B167" s="30"/>
      <c r="C167" s="131" t="s">
        <v>200</v>
      </c>
      <c r="D167" s="131" t="s">
        <v>126</v>
      </c>
      <c r="E167" s="132" t="s">
        <v>516</v>
      </c>
      <c r="F167" s="133" t="s">
        <v>517</v>
      </c>
      <c r="G167" s="134" t="s">
        <v>316</v>
      </c>
      <c r="H167" s="135">
        <v>0.78600000000000003</v>
      </c>
      <c r="I167" s="136"/>
      <c r="J167" s="137">
        <f>ROUND(I167*H167,2)</f>
        <v>0</v>
      </c>
      <c r="K167" s="138"/>
      <c r="L167" s="30"/>
      <c r="M167" s="139" t="s">
        <v>1</v>
      </c>
      <c r="N167" s="140" t="s">
        <v>42</v>
      </c>
      <c r="P167" s="141">
        <f>O167*H167</f>
        <v>0</v>
      </c>
      <c r="Q167" s="141">
        <v>1.08528</v>
      </c>
      <c r="R167" s="141">
        <f>Q167*H167</f>
        <v>0.85303008000000002</v>
      </c>
      <c r="S167" s="141">
        <v>0</v>
      </c>
      <c r="T167" s="142">
        <f>S167*H167</f>
        <v>0</v>
      </c>
      <c r="AR167" s="143" t="s">
        <v>143</v>
      </c>
      <c r="AT167" s="143" t="s">
        <v>126</v>
      </c>
      <c r="AU167" s="143" t="s">
        <v>87</v>
      </c>
      <c r="AY167" s="15" t="s">
        <v>123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5" t="s">
        <v>85</v>
      </c>
      <c r="BK167" s="144">
        <f>ROUND(I167*H167,2)</f>
        <v>0</v>
      </c>
      <c r="BL167" s="15" t="s">
        <v>143</v>
      </c>
      <c r="BM167" s="143" t="s">
        <v>518</v>
      </c>
    </row>
    <row r="168" spans="2:65" s="1" customFormat="1" ht="48">
      <c r="B168" s="30"/>
      <c r="D168" s="145" t="s">
        <v>132</v>
      </c>
      <c r="F168" s="146" t="s">
        <v>519</v>
      </c>
      <c r="I168" s="147"/>
      <c r="L168" s="30"/>
      <c r="M168" s="148"/>
      <c r="T168" s="54"/>
      <c r="AT168" s="15" t="s">
        <v>132</v>
      </c>
      <c r="AU168" s="15" t="s">
        <v>87</v>
      </c>
    </row>
    <row r="169" spans="2:65" s="1" customFormat="1" ht="19.2">
      <c r="B169" s="30"/>
      <c r="D169" s="145" t="s">
        <v>137</v>
      </c>
      <c r="F169" s="149" t="s">
        <v>520</v>
      </c>
      <c r="I169" s="147"/>
      <c r="L169" s="30"/>
      <c r="M169" s="148"/>
      <c r="T169" s="54"/>
      <c r="AT169" s="15" t="s">
        <v>137</v>
      </c>
      <c r="AU169" s="15" t="s">
        <v>87</v>
      </c>
    </row>
    <row r="170" spans="2:65" s="12" customFormat="1" ht="10.199999999999999">
      <c r="B170" s="153"/>
      <c r="D170" s="145" t="s">
        <v>236</v>
      </c>
      <c r="F170" s="155" t="s">
        <v>521</v>
      </c>
      <c r="H170" s="156">
        <v>0.78600000000000003</v>
      </c>
      <c r="I170" s="157"/>
      <c r="L170" s="153"/>
      <c r="M170" s="158"/>
      <c r="T170" s="159"/>
      <c r="AT170" s="154" t="s">
        <v>236</v>
      </c>
      <c r="AU170" s="154" t="s">
        <v>87</v>
      </c>
      <c r="AV170" s="12" t="s">
        <v>87</v>
      </c>
      <c r="AW170" s="12" t="s">
        <v>4</v>
      </c>
      <c r="AX170" s="12" t="s">
        <v>85</v>
      </c>
      <c r="AY170" s="154" t="s">
        <v>123</v>
      </c>
    </row>
    <row r="171" spans="2:65" s="11" customFormat="1" ht="22.8" customHeight="1">
      <c r="B171" s="119"/>
      <c r="D171" s="120" t="s">
        <v>76</v>
      </c>
      <c r="E171" s="129" t="s">
        <v>312</v>
      </c>
      <c r="F171" s="129" t="s">
        <v>313</v>
      </c>
      <c r="I171" s="122"/>
      <c r="J171" s="130">
        <f>BK171</f>
        <v>0</v>
      </c>
      <c r="L171" s="119"/>
      <c r="M171" s="124"/>
      <c r="P171" s="125">
        <f>SUM(P172:P175)</f>
        <v>0</v>
      </c>
      <c r="R171" s="125">
        <f>SUM(R172:R175)</f>
        <v>0</v>
      </c>
      <c r="T171" s="126">
        <f>SUM(T172:T175)</f>
        <v>0</v>
      </c>
      <c r="AR171" s="120" t="s">
        <v>85</v>
      </c>
      <c r="AT171" s="127" t="s">
        <v>76</v>
      </c>
      <c r="AU171" s="127" t="s">
        <v>85</v>
      </c>
      <c r="AY171" s="120" t="s">
        <v>123</v>
      </c>
      <c r="BK171" s="128">
        <f>SUM(BK172:BK175)</f>
        <v>0</v>
      </c>
    </row>
    <row r="172" spans="2:65" s="1" customFormat="1" ht="24.15" customHeight="1">
      <c r="B172" s="30"/>
      <c r="C172" s="131" t="s">
        <v>8</v>
      </c>
      <c r="D172" s="131" t="s">
        <v>126</v>
      </c>
      <c r="E172" s="132" t="s">
        <v>321</v>
      </c>
      <c r="F172" s="133" t="s">
        <v>322</v>
      </c>
      <c r="G172" s="134" t="s">
        <v>240</v>
      </c>
      <c r="H172" s="135">
        <v>112.64</v>
      </c>
      <c r="I172" s="136"/>
      <c r="J172" s="137">
        <f>ROUND(I172*H172,2)</f>
        <v>0</v>
      </c>
      <c r="K172" s="138"/>
      <c r="L172" s="30"/>
      <c r="M172" s="139" t="s">
        <v>1</v>
      </c>
      <c r="N172" s="140" t="s">
        <v>42</v>
      </c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AR172" s="143" t="s">
        <v>143</v>
      </c>
      <c r="AT172" s="143" t="s">
        <v>126</v>
      </c>
      <c r="AU172" s="143" t="s">
        <v>87</v>
      </c>
      <c r="AY172" s="15" t="s">
        <v>123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5" t="s">
        <v>85</v>
      </c>
      <c r="BK172" s="144">
        <f>ROUND(I172*H172,2)</f>
        <v>0</v>
      </c>
      <c r="BL172" s="15" t="s">
        <v>143</v>
      </c>
      <c r="BM172" s="143" t="s">
        <v>522</v>
      </c>
    </row>
    <row r="173" spans="2:65" s="1" customFormat="1" ht="19.2">
      <c r="B173" s="30"/>
      <c r="D173" s="145" t="s">
        <v>132</v>
      </c>
      <c r="F173" s="146" t="s">
        <v>523</v>
      </c>
      <c r="I173" s="147"/>
      <c r="L173" s="30"/>
      <c r="M173" s="148"/>
      <c r="T173" s="54"/>
      <c r="AT173" s="15" t="s">
        <v>132</v>
      </c>
      <c r="AU173" s="15" t="s">
        <v>87</v>
      </c>
    </row>
    <row r="174" spans="2:65" s="1" customFormat="1" ht="48">
      <c r="B174" s="30"/>
      <c r="D174" s="145" t="s">
        <v>137</v>
      </c>
      <c r="F174" s="149" t="s">
        <v>524</v>
      </c>
      <c r="I174" s="147"/>
      <c r="L174" s="30"/>
      <c r="M174" s="148"/>
      <c r="T174" s="54"/>
      <c r="AT174" s="15" t="s">
        <v>137</v>
      </c>
      <c r="AU174" s="15" t="s">
        <v>87</v>
      </c>
    </row>
    <row r="175" spans="2:65" s="12" customFormat="1" ht="10.199999999999999">
      <c r="B175" s="153"/>
      <c r="D175" s="145" t="s">
        <v>236</v>
      </c>
      <c r="E175" s="154" t="s">
        <v>1</v>
      </c>
      <c r="F175" s="155" t="s">
        <v>525</v>
      </c>
      <c r="H175" s="156">
        <v>112.64</v>
      </c>
      <c r="I175" s="157"/>
      <c r="L175" s="153"/>
      <c r="M175" s="158"/>
      <c r="T175" s="159"/>
      <c r="AT175" s="154" t="s">
        <v>236</v>
      </c>
      <c r="AU175" s="154" t="s">
        <v>87</v>
      </c>
      <c r="AV175" s="12" t="s">
        <v>87</v>
      </c>
      <c r="AW175" s="12" t="s">
        <v>34</v>
      </c>
      <c r="AX175" s="12" t="s">
        <v>85</v>
      </c>
      <c r="AY175" s="154" t="s">
        <v>123</v>
      </c>
    </row>
    <row r="176" spans="2:65" s="11" customFormat="1" ht="22.8" customHeight="1">
      <c r="B176" s="119"/>
      <c r="D176" s="120" t="s">
        <v>76</v>
      </c>
      <c r="E176" s="129" t="s">
        <v>335</v>
      </c>
      <c r="F176" s="129" t="s">
        <v>336</v>
      </c>
      <c r="I176" s="122"/>
      <c r="J176" s="130">
        <f>BK176</f>
        <v>0</v>
      </c>
      <c r="L176" s="119"/>
      <c r="M176" s="124"/>
      <c r="P176" s="125">
        <f>SUM(P177:P178)</f>
        <v>0</v>
      </c>
      <c r="R176" s="125">
        <f>SUM(R177:R178)</f>
        <v>0</v>
      </c>
      <c r="T176" s="126">
        <f>SUM(T177:T178)</f>
        <v>0</v>
      </c>
      <c r="AR176" s="120" t="s">
        <v>85</v>
      </c>
      <c r="AT176" s="127" t="s">
        <v>76</v>
      </c>
      <c r="AU176" s="127" t="s">
        <v>85</v>
      </c>
      <c r="AY176" s="120" t="s">
        <v>123</v>
      </c>
      <c r="BK176" s="128">
        <f>SUM(BK177:BK178)</f>
        <v>0</v>
      </c>
    </row>
    <row r="177" spans="2:65" s="1" customFormat="1" ht="16.5" customHeight="1">
      <c r="B177" s="30"/>
      <c r="C177" s="131" t="s">
        <v>213</v>
      </c>
      <c r="D177" s="131" t="s">
        <v>126</v>
      </c>
      <c r="E177" s="132" t="s">
        <v>338</v>
      </c>
      <c r="F177" s="133" t="s">
        <v>339</v>
      </c>
      <c r="G177" s="134" t="s">
        <v>316</v>
      </c>
      <c r="H177" s="135">
        <v>219.43600000000001</v>
      </c>
      <c r="I177" s="136"/>
      <c r="J177" s="137">
        <f>ROUND(I177*H177,2)</f>
        <v>0</v>
      </c>
      <c r="K177" s="138"/>
      <c r="L177" s="30"/>
      <c r="M177" s="139" t="s">
        <v>1</v>
      </c>
      <c r="N177" s="140" t="s">
        <v>42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143</v>
      </c>
      <c r="AT177" s="143" t="s">
        <v>126</v>
      </c>
      <c r="AU177" s="143" t="s">
        <v>87</v>
      </c>
      <c r="AY177" s="15" t="s">
        <v>123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5" t="s">
        <v>85</v>
      </c>
      <c r="BK177" s="144">
        <f>ROUND(I177*H177,2)</f>
        <v>0</v>
      </c>
      <c r="BL177" s="15" t="s">
        <v>143</v>
      </c>
      <c r="BM177" s="143" t="s">
        <v>340</v>
      </c>
    </row>
    <row r="178" spans="2:65" s="1" customFormat="1" ht="19.2">
      <c r="B178" s="30"/>
      <c r="D178" s="145" t="s">
        <v>132</v>
      </c>
      <c r="F178" s="146" t="s">
        <v>341</v>
      </c>
      <c r="I178" s="147"/>
      <c r="L178" s="30"/>
      <c r="M178" s="150"/>
      <c r="N178" s="151"/>
      <c r="O178" s="151"/>
      <c r="P178" s="151"/>
      <c r="Q178" s="151"/>
      <c r="R178" s="151"/>
      <c r="S178" s="151"/>
      <c r="T178" s="152"/>
      <c r="AT178" s="15" t="s">
        <v>132</v>
      </c>
      <c r="AU178" s="15" t="s">
        <v>87</v>
      </c>
    </row>
    <row r="179" spans="2:65" s="1" customFormat="1" ht="6.9" customHeight="1">
      <c r="B179" s="42"/>
      <c r="C179" s="43"/>
      <c r="D179" s="43"/>
      <c r="E179" s="43"/>
      <c r="F179" s="43"/>
      <c r="G179" s="43"/>
      <c r="H179" s="43"/>
      <c r="I179" s="43"/>
      <c r="J179" s="43"/>
      <c r="K179" s="43"/>
      <c r="L179" s="30"/>
    </row>
  </sheetData>
  <sheetProtection algorithmName="SHA-512" hashValue="ddyl8pnnpd7cnNZcZl9eP0AEjvhBP2D6WVr21oORbeZZV4WEp9p8vnP0m5thvmSmK6u1lBQJwIwRKnVlujiYFQ==" saltValue="pPkCKtnxrpEIlJxAzRMDfMg4L8kR9tvFDa6mLNXTQEPicA87s4377nGD/S3p6vkBlXp8k6IL1qTO0OMihY+dcA==" spinCount="100000" sheet="1" objects="1" scenarios="1" formatColumns="0" formatRows="0" autoFilter="0"/>
  <autoFilter ref="C120:K178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59055118110236227" right="0.59055118110236227" top="0.59055118110236227" bottom="0.39370078740157483" header="0" footer="0"/>
  <pageSetup paperSize="9" scale="86" fitToHeight="100" orientation="portrait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A430B59D8E1049B63F7C8B25B5F023" ma:contentTypeVersion="30" ma:contentTypeDescription="Create a new document." ma:contentTypeScope="" ma:versionID="7bd427916c8cddb34688d2c3314ab7d8">
  <xsd:schema xmlns:xsd="http://www.w3.org/2001/XMLSchema" xmlns:xs="http://www.w3.org/2001/XMLSchema" xmlns:p="http://schemas.microsoft.com/office/2006/metadata/properties" xmlns:ns2="b63ba81d-2035-4b34-8492-dd7f63c2674c" xmlns:ns3="8664e533-5126-42c0-97f2-5815fbc64334" targetNamespace="http://schemas.microsoft.com/office/2006/metadata/properties" ma:root="true" ma:fieldsID="ee032c73177384461d9b5984030989b3" ns2:_="" ns3:_="">
    <xsd:import namespace="b63ba81d-2035-4b34-8492-dd7f63c2674c"/>
    <xsd:import namespace="8664e533-5126-42c0-97f2-5815fbc6433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O_x002f_I" minOccurs="0"/>
                <xsd:element ref="ns3:OL" minOccurs="0"/>
                <xsd:element ref="ns3:IL" minOccurs="0"/>
                <xsd:element ref="ns3:Technik" minOccurs="0"/>
                <xsd:element ref="ns2:_dlc_DocId" minOccurs="0"/>
                <xsd:element ref="ns2:_dlc_DocIdUrl" minOccurs="0"/>
                <xsd:element ref="ns2:_dlc_DocIdPersistId" minOccurs="0"/>
                <xsd:element ref="ns3:Stav" minOccurs="0"/>
                <xsd:element ref="ns3:Pozn_x00e1_mka" minOccurs="0"/>
                <xsd:element ref="ns3:MediaServiceMetadata" minOccurs="0"/>
                <xsd:element ref="ns3:MediaServiceFastMetadata" minOccurs="0"/>
                <xsd:element ref="ns3:Od" minOccurs="0"/>
                <xsd:element ref="ns3:Do" minOccurs="0"/>
                <xsd:element ref="ns3:Z_x00e1_m_x011b_r" minOccurs="0"/>
                <xsd:element ref="ns3:Financov_x00e1_n_x00ed_" minOccurs="0"/>
                <xsd:element ref="ns3:lcf76f155ced4ddcb4097134ff3c332f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P_x0159__x00ed_znak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J_x00e1_chym_x002d_Z_x00e1_m_x011b_r" minOccurs="0"/>
                <xsd:element ref="ns3:Realizace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3ba81d-2035-4b34-8492-dd7f63c267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4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6" nillable="true" ma:displayName="Zachovat ID" ma:description="Ponechat ID po přidání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64e533-5126-42c0-97f2-5815fbc64334" elementFormDefault="qualified">
    <xsd:import namespace="http://schemas.microsoft.com/office/2006/documentManagement/types"/>
    <xsd:import namespace="http://schemas.microsoft.com/office/infopath/2007/PartnerControls"/>
    <xsd:element name="O_x002f_I" ma:index="10" nillable="true" ma:displayName="O/I" ma:format="Dropdown" ma:internalName="O_x002f_I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Oprava"/>
                        <xsd:enumeration value="Investice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OL" ma:index="11" nillable="true" ma:displayName="OL" ma:format="Dropdown" ma:internalName="OL">
      <xsd:simpleType>
        <xsd:restriction base="dms:Text">
          <xsd:maxLength value="255"/>
        </xsd:restriction>
      </xsd:simpleType>
    </xsd:element>
    <xsd:element name="IL" ma:index="12" nillable="true" ma:displayName="IL" ma:format="Dropdown" ma:internalName="IL">
      <xsd:simpleType>
        <xsd:restriction base="dms:Text">
          <xsd:maxLength value="255"/>
        </xsd:restriction>
      </xsd:simpleType>
    </xsd:element>
    <xsd:element name="Technik" ma:index="13" nillable="true" ma:displayName="Technik" ma:format="Dropdown" ma:list="UserInfo" ma:SharePointGroup="0" ma:internalName="Tech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av" ma:index="17" nillable="true" ma:displayName="Stav" ma:format="Dropdown" ma:internalName="Stav">
      <xsd:simpleType>
        <xsd:restriction base="dms:Choice">
          <xsd:enumeration value="Návrh záměru"/>
          <xsd:enumeration value="Schválený záměr"/>
          <xsd:enumeration value="Nové"/>
          <xsd:enumeration value="Výběr zhotovitele"/>
          <xsd:enumeration value="Probíhá"/>
          <xsd:enumeration value="Ukončeno"/>
          <xsd:enumeration value="Zrušeno"/>
          <xsd:enumeration value="Pozastaveno"/>
          <xsd:enumeration value="Podpis SoD"/>
          <xsd:enumeration value="Probíhá VŘ"/>
          <xsd:enumeration value="Předané staveniště"/>
        </xsd:restriction>
      </xsd:simpleType>
    </xsd:element>
    <xsd:element name="Pozn_x00e1_mka" ma:index="18" nillable="true" ma:displayName="Poznámka" ma:format="Dropdown" ma:internalName="Pozn_x00e1_mka">
      <xsd:simpleType>
        <xsd:restriction base="dms:Note">
          <xsd:maxLength value="255"/>
        </xsd:restriction>
      </xsd:simpleType>
    </xsd:element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Od" ma:index="21" nillable="true" ma:displayName="Od" ma:description="Předpoklad zahájení realizace" ma:format="DateOnly" ma:internalName="Od">
      <xsd:simpleType>
        <xsd:restriction base="dms:DateTime"/>
      </xsd:simpleType>
    </xsd:element>
    <xsd:element name="Do" ma:index="22" nillable="true" ma:displayName="Do" ma:description="Předpoklad ukončení akce" ma:format="DateOnly" ma:internalName="Do">
      <xsd:simpleType>
        <xsd:restriction base="dms:DateTime"/>
      </xsd:simpleType>
    </xsd:element>
    <xsd:element name="Z_x00e1_m_x011b_r" ma:index="23" nillable="true" ma:displayName="Záměr" ma:description="Přidělené číslo záměru" ma:format="Dropdown" ma:internalName="Z_x00e1_m_x011b_r">
      <xsd:simpleType>
        <xsd:restriction base="dms:Text">
          <xsd:maxLength value="255"/>
        </xsd:restriction>
      </xsd:simpleType>
    </xsd:element>
    <xsd:element name="Financov_x00e1_n_x00ed_" ma:index="24" nillable="true" ma:displayName="Financování" ma:format="Dropdown" ma:internalName="Financov_x00e1_n_x00ed_">
      <xsd:simpleType>
        <xsd:restriction base="dms:Choice">
          <xsd:enumeration value="VZ"/>
          <xsd:enumeration value="DVT"/>
          <xsd:enumeration value="SFDI"/>
          <xsd:enumeration value="PŠ"/>
          <xsd:enumeration value="OPŽP"/>
        </xsd:restriction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P_x0159__x00ed_znak" ma:index="30" nillable="true" ma:displayName="Příznak" ma:description="Heslovité příznaky" ma:format="Dropdown" ma:internalName="P_x0159__x00ed_znak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Š"/>
                    <xsd:enumeration value="Havárie"/>
                    <xsd:enumeration value="Sociálně odpovědné zadávání"/>
                    <xsd:enumeration value="Priorita"/>
                  </xsd:restriction>
                </xsd:simpleType>
              </xsd:element>
            </xsd:sequence>
          </xsd:extension>
        </xsd:complexContent>
      </xsd:complexType>
    </xsd:element>
    <xsd:element name="MediaServiceDateTaken" ma:index="3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32" nillable="true" ma:displayName="Location" ma:internalName="MediaServiceLocation" ma:readOnly="true">
      <xsd:simpleType>
        <xsd:restriction base="dms:Text"/>
      </xsd:simpleType>
    </xsd:element>
    <xsd:element name="MediaLengthInSeconds" ma:index="3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J_x00e1_chym_x002d_Z_x00e1_m_x011b_r" ma:index="36" nillable="true" ma:displayName="Jáchym - Záměr" ma:format="Hyperlink" ma:internalName="J_x00e1_chym_x002d_Z_x00e1_m_x011b_r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Realizace" ma:index="37" nillable="true" ma:displayName="Realizace" ma:format="Dropdown" ma:internalName="Realizace">
      <xsd:simpleType>
        <xsd:restriction base="dms:Text">
          <xsd:maxLength value="255"/>
        </xsd:restriction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8" ma:contentTypeDescription="Vytvoří nový dokument" ma:contentTypeScope="" ma:versionID="1ff1a2ff228e8496d2cdd54681b8c6d9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b8079a8c743d7c1b9f28c862330ab59d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</documentManagement>
</p:properties>
</file>

<file path=customXml/itemProps1.xml><?xml version="1.0" encoding="utf-8"?>
<ds:datastoreItem xmlns:ds="http://schemas.openxmlformats.org/officeDocument/2006/customXml" ds:itemID="{7C5CBD9D-D23F-430D-B5E6-74BDBD74DC17}"/>
</file>

<file path=customXml/itemProps2.xml><?xml version="1.0" encoding="utf-8"?>
<ds:datastoreItem xmlns:ds="http://schemas.openxmlformats.org/officeDocument/2006/customXml" ds:itemID="{EEF529E8-3232-4CDD-B387-C74FE158B4D8}"/>
</file>

<file path=customXml/itemProps3.xml><?xml version="1.0" encoding="utf-8"?>
<ds:datastoreItem xmlns:ds="http://schemas.openxmlformats.org/officeDocument/2006/customXml" ds:itemID="{0D8DDC47-EA31-487E-982E-9595098C05B0}"/>
</file>

<file path=customXml/itemProps4.xml><?xml version="1.0" encoding="utf-8"?>
<ds:datastoreItem xmlns:ds="http://schemas.openxmlformats.org/officeDocument/2006/customXml" ds:itemID="{E5C22D95-512D-40EF-8D0C-AB29EDCBE1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00 - VRN</vt:lpstr>
      <vt:lpstr>01 - SO1 - Oprava opevnění</vt:lpstr>
      <vt:lpstr>02 - SO2 - Štětovnicová s...</vt:lpstr>
      <vt:lpstr>'00 - VRN'!Názvy_tisku</vt:lpstr>
      <vt:lpstr>'01 - SO1 - Oprava opevnění'!Názvy_tisku</vt:lpstr>
      <vt:lpstr>'02 - SO2 - Štětovnicová s...'!Názvy_tisku</vt:lpstr>
      <vt:lpstr>'Rekapitulace stavby'!Názvy_tisku</vt:lpstr>
      <vt:lpstr>'00 - VRN'!Oblast_tisku</vt:lpstr>
      <vt:lpstr>'01 - SO1 - Oprava opevnění'!Oblast_tisku</vt:lpstr>
      <vt:lpstr>'02 - SO2 - Štětovnicová s...'!Oblast_tisku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Milada K.</dc:creator>
  <cp:lastModifiedBy>Pavel Klimeš</cp:lastModifiedBy>
  <cp:lastPrinted>2024-04-29T11:58:24Z</cp:lastPrinted>
  <dcterms:created xsi:type="dcterms:W3CDTF">2024-04-29T11:51:43Z</dcterms:created>
  <dcterms:modified xsi:type="dcterms:W3CDTF">2024-04-29T11:58:39Z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  <property fmtid="{D5CDD505-2E9C-101B-9397-08002B2CF9AE}" pid="3" name="_dlc_DocIdItemGuid">
    <vt:lpwstr>ce466ae1-1f0c-4a5b-996a-0b634765ee45</vt:lpwstr>
  </property>
</Properties>
</file>